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ämäTyökirja"/>
  <mc:AlternateContent xmlns:mc="http://schemas.openxmlformats.org/markup-compatibility/2006">
    <mc:Choice Requires="x15">
      <x15ac:absPath xmlns:x15ac="http://schemas.microsoft.com/office/spreadsheetml/2010/11/ac" url="Y:\Ympäristöterveydenhuolto\Ympäristönsuojelu\YSL mukaiset luvat\3. Ilmoituksenvarainen toiminta\2. Ilmoitusmenettely vireillä\Tapion tila, Salla\Kuuleminen\Julkaistavat asiakirjat\"/>
    </mc:Choice>
  </mc:AlternateContent>
  <xr:revisionPtr revIDLastSave="0" documentId="8_{93E2FE72-3548-4F74-A379-A481133C91F6}" xr6:coauthVersionLast="47" xr6:coauthVersionMax="47" xr10:uidLastSave="{00000000-0000-0000-0000-000000000000}"/>
  <bookViews>
    <workbookView xWindow="9360" yWindow="1425" windowWidth="28800" windowHeight="15345" tabRatio="883" activeTab="5" xr2:uid="{00000000-000D-0000-FFFF-FFFF00000000}"/>
  </bookViews>
  <sheets>
    <sheet name="1.Kansilehti" sheetId="5" r:id="rId1"/>
    <sheet name="2.Ympäristöluvan tarpeen lasken" sheetId="1" r:id="rId2"/>
    <sheet name="3.Lietesäiliöt" sheetId="9" r:id="rId3"/>
    <sheet name="4.Vähimmäisetäisyystaul" sheetId="3" r:id="rId4"/>
    <sheet name="5.Peltoalan tarpeen laskenta" sheetId="2" r:id="rId5"/>
    <sheet name="6.Lantavarastojen mitoitus" sheetId="6" r:id="rId6"/>
    <sheet name="Sade- ja pesuvesi aputaulukko" sheetId="8" r:id="rId7"/>
    <sheet name="Eläinyksikkökertoimet asetus " sheetId="7" r:id="rId8"/>
    <sheet name="Taulukot" sheetId="4" r:id="rId9"/>
  </sheets>
  <definedNames>
    <definedName name="_xlnm.Print_Area" localSheetId="0">'1.Kansilehti'!$A$1:$H$48</definedName>
    <definedName name="_xlnm.Print_Area" localSheetId="5">'6.Lantavarastojen mitoitus'!$B$1:$N$70</definedName>
    <definedName name="_xlnm.Print_Titles" localSheetId="5">'6.Lantavarastojen mitoitus'!$1:$15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6" l="1"/>
  <c r="F12" i="6"/>
  <c r="I24" i="6"/>
  <c r="L8" i="9"/>
  <c r="C5" i="8" l="1"/>
  <c r="F11" i="6"/>
  <c r="F3" i="6"/>
  <c r="F25" i="6"/>
  <c r="E13" i="6" l="1"/>
  <c r="N22" i="6"/>
  <c r="L22" i="6"/>
  <c r="G13" i="8"/>
  <c r="R8" i="9"/>
  <c r="P8" i="9"/>
  <c r="N8" i="9"/>
  <c r="D33" i="9" s="1"/>
  <c r="Q49" i="9"/>
  <c r="R49" i="9" s="1"/>
  <c r="Q48" i="9"/>
  <c r="R48" i="9" s="1"/>
  <c r="Q47" i="9"/>
  <c r="R47" i="9" s="1"/>
  <c r="Q46" i="9"/>
  <c r="R46" i="9" s="1"/>
  <c r="Q45" i="9"/>
  <c r="R45" i="9" s="1"/>
  <c r="Q44" i="9"/>
  <c r="R44" i="9" s="1"/>
  <c r="Q43" i="9"/>
  <c r="R43" i="9" s="1"/>
  <c r="O49" i="9"/>
  <c r="P49" i="9" s="1"/>
  <c r="O48" i="9"/>
  <c r="P48" i="9" s="1"/>
  <c r="O47" i="9"/>
  <c r="P47" i="9" s="1"/>
  <c r="O46" i="9"/>
  <c r="P46" i="9" s="1"/>
  <c r="O45" i="9"/>
  <c r="P45" i="9" s="1"/>
  <c r="O44" i="9"/>
  <c r="P44" i="9" s="1"/>
  <c r="O43" i="9"/>
  <c r="P43" i="9" s="1"/>
  <c r="M49" i="9"/>
  <c r="N49" i="9" s="1"/>
  <c r="M48" i="9"/>
  <c r="N48" i="9" s="1"/>
  <c r="M47" i="9"/>
  <c r="N47" i="9" s="1"/>
  <c r="M46" i="9"/>
  <c r="N46" i="9" s="1"/>
  <c r="M45" i="9"/>
  <c r="N45" i="9" s="1"/>
  <c r="M44" i="9"/>
  <c r="N44" i="9" s="1"/>
  <c r="M43" i="9"/>
  <c r="N43" i="9" s="1"/>
  <c r="K49" i="9"/>
  <c r="L49" i="9" s="1"/>
  <c r="K48" i="9"/>
  <c r="L48" i="9" s="1"/>
  <c r="K47" i="9"/>
  <c r="L47" i="9" s="1"/>
  <c r="K46" i="9"/>
  <c r="L46" i="9" s="1"/>
  <c r="K45" i="9"/>
  <c r="L45" i="9" s="1"/>
  <c r="K44" i="9"/>
  <c r="L44" i="9" s="1"/>
  <c r="K43" i="9"/>
  <c r="L43" i="9" s="1"/>
  <c r="I49" i="9"/>
  <c r="J49" i="9" s="1"/>
  <c r="I48" i="9"/>
  <c r="J48" i="9" s="1"/>
  <c r="I47" i="9"/>
  <c r="J47" i="9" s="1"/>
  <c r="I46" i="9"/>
  <c r="J46" i="9" s="1"/>
  <c r="I45" i="9"/>
  <c r="J45" i="9" s="1"/>
  <c r="I44" i="9"/>
  <c r="J44" i="9" s="1"/>
  <c r="I43" i="9"/>
  <c r="J43" i="9" s="1"/>
  <c r="G49" i="9"/>
  <c r="H49" i="9" s="1"/>
  <c r="G48" i="9"/>
  <c r="H48" i="9" s="1"/>
  <c r="G47" i="9"/>
  <c r="H47" i="9" s="1"/>
  <c r="G46" i="9"/>
  <c r="H46" i="9" s="1"/>
  <c r="G45" i="9"/>
  <c r="H45" i="9" s="1"/>
  <c r="G44" i="9"/>
  <c r="H44" i="9" s="1"/>
  <c r="G43" i="9"/>
  <c r="H43" i="9" s="1"/>
  <c r="E49" i="9"/>
  <c r="F49" i="9" s="1"/>
  <c r="E48" i="9"/>
  <c r="F48" i="9" s="1"/>
  <c r="E47" i="9"/>
  <c r="F47" i="9" s="1"/>
  <c r="E46" i="9"/>
  <c r="F46" i="9" s="1"/>
  <c r="E45" i="9"/>
  <c r="F45" i="9" s="1"/>
  <c r="E44" i="9"/>
  <c r="F44" i="9" s="1"/>
  <c r="E43" i="9"/>
  <c r="F43" i="9" s="1"/>
  <c r="C44" i="9"/>
  <c r="D44" i="9" s="1"/>
  <c r="C45" i="9"/>
  <c r="D45" i="9" s="1"/>
  <c r="C46" i="9"/>
  <c r="D46" i="9" s="1"/>
  <c r="C47" i="9"/>
  <c r="D47" i="9" s="1"/>
  <c r="C48" i="9"/>
  <c r="D48" i="9" s="1"/>
  <c r="C49" i="9"/>
  <c r="D49" i="9" s="1"/>
  <c r="C43" i="9"/>
  <c r="D43" i="9" s="1"/>
  <c r="Q51" i="9" l="1"/>
  <c r="R51" i="9" s="1"/>
  <c r="Q50" i="9"/>
  <c r="R50" i="9" s="1"/>
  <c r="C51" i="9"/>
  <c r="E51" i="9"/>
  <c r="F51" i="9" s="1"/>
  <c r="G51" i="9"/>
  <c r="H51" i="9" s="1"/>
  <c r="O51" i="9"/>
  <c r="P51" i="9" s="1"/>
  <c r="C50" i="9"/>
  <c r="D50" i="9" s="1"/>
  <c r="K51" i="9"/>
  <c r="E50" i="9"/>
  <c r="F50" i="9" s="1"/>
  <c r="M50" i="9"/>
  <c r="N50" i="9" s="1"/>
  <c r="G50" i="9"/>
  <c r="H50" i="9" s="1"/>
  <c r="I50" i="9"/>
  <c r="J50" i="9" s="1"/>
  <c r="O50" i="9"/>
  <c r="P50" i="9" s="1"/>
  <c r="M51" i="9"/>
  <c r="N51" i="9" s="1"/>
  <c r="K50" i="9"/>
  <c r="L50" i="9" s="1"/>
  <c r="I51" i="9"/>
  <c r="L51" i="9" l="1"/>
  <c r="J51" i="9"/>
  <c r="D51" i="9"/>
  <c r="F26" i="9"/>
  <c r="F25" i="9" s="1"/>
  <c r="H26" i="9"/>
  <c r="H25" i="9" s="1"/>
  <c r="J26" i="9"/>
  <c r="J25" i="9" s="1"/>
  <c r="L26" i="9"/>
  <c r="L25" i="9" s="1"/>
  <c r="N26" i="9"/>
  <c r="N25" i="9" s="1"/>
  <c r="P26" i="9"/>
  <c r="P25" i="9" s="1"/>
  <c r="R26" i="9"/>
  <c r="R25" i="9" s="1"/>
  <c r="D26" i="9"/>
  <c r="D25" i="9" s="1"/>
  <c r="D31" i="9" l="1"/>
  <c r="E15" i="1"/>
  <c r="L5" i="8"/>
  <c r="L16" i="8" s="1"/>
  <c r="C6" i="8"/>
  <c r="G6" i="8" s="1"/>
  <c r="C7" i="8"/>
  <c r="G7" i="8" s="1"/>
  <c r="C8" i="8"/>
  <c r="G8" i="8" s="1"/>
  <c r="C9" i="8"/>
  <c r="G9" i="8" s="1"/>
  <c r="C10" i="8"/>
  <c r="G10" i="8" s="1"/>
  <c r="C11" i="8"/>
  <c r="G11" i="8" s="1"/>
  <c r="C12" i="8"/>
  <c r="G12" i="8" s="1"/>
  <c r="C13" i="8"/>
  <c r="G5" i="8"/>
  <c r="G14" i="8" s="1"/>
  <c r="G15" i="8" s="1"/>
  <c r="M7" i="6"/>
  <c r="M5" i="6"/>
  <c r="M4" i="6"/>
  <c r="G4" i="6"/>
  <c r="G5" i="6"/>
  <c r="G7" i="6"/>
  <c r="D63" i="2" l="1"/>
  <c r="C63" i="2"/>
  <c r="D54" i="2"/>
  <c r="C54" i="2"/>
  <c r="D42" i="2"/>
  <c r="C42" i="2"/>
  <c r="C2" i="6"/>
  <c r="L17" i="8" l="1"/>
  <c r="I64" i="6"/>
  <c r="I65" i="6"/>
  <c r="I66" i="6"/>
  <c r="I67" i="6"/>
  <c r="I5" i="6" s="1"/>
  <c r="J5" i="6" s="1"/>
  <c r="I68" i="6"/>
  <c r="I69" i="6"/>
  <c r="I63" i="6"/>
  <c r="C50" i="6"/>
  <c r="I50" i="6" s="1"/>
  <c r="C51" i="6"/>
  <c r="I51" i="6" s="1"/>
  <c r="C52" i="6"/>
  <c r="I52" i="6" s="1"/>
  <c r="C53" i="6"/>
  <c r="I53" i="6" s="1"/>
  <c r="C54" i="6"/>
  <c r="I54" i="6" s="1"/>
  <c r="C55" i="6"/>
  <c r="I55" i="6" s="1"/>
  <c r="C56" i="6"/>
  <c r="I56" i="6" s="1"/>
  <c r="C57" i="6"/>
  <c r="I57" i="6" s="1"/>
  <c r="C58" i="6"/>
  <c r="I58" i="6" s="1"/>
  <c r="C59" i="6"/>
  <c r="I59" i="6" s="1"/>
  <c r="C49" i="6"/>
  <c r="I49" i="6" s="1"/>
  <c r="F42" i="6"/>
  <c r="F43" i="6"/>
  <c r="F45" i="6"/>
  <c r="F46" i="6"/>
  <c r="F41" i="6"/>
  <c r="F36" i="6"/>
  <c r="F37" i="6"/>
  <c r="F38" i="6"/>
  <c r="I42" i="6"/>
  <c r="I43" i="6"/>
  <c r="I44" i="6"/>
  <c r="I45" i="6"/>
  <c r="I46" i="6"/>
  <c r="I41" i="6"/>
  <c r="C42" i="6"/>
  <c r="N42" i="6" s="1"/>
  <c r="C43" i="6"/>
  <c r="L43" i="6" s="1"/>
  <c r="C44" i="6"/>
  <c r="F44" i="6" s="1"/>
  <c r="C45" i="6"/>
  <c r="L45" i="6" s="1"/>
  <c r="C46" i="6"/>
  <c r="L46" i="6" s="1"/>
  <c r="C41" i="6"/>
  <c r="L41" i="6" s="1"/>
  <c r="I70" i="6" l="1"/>
  <c r="I8" i="6" s="1"/>
  <c r="L44" i="6"/>
  <c r="N43" i="6"/>
  <c r="N46" i="6"/>
  <c r="L42" i="6"/>
  <c r="N41" i="6"/>
  <c r="N45" i="6"/>
  <c r="N44" i="6"/>
  <c r="I60" i="6"/>
  <c r="I7" i="6" s="1"/>
  <c r="J7" i="6" s="1"/>
  <c r="I47" i="6"/>
  <c r="I6" i="6" s="1"/>
  <c r="J6" i="6" s="1"/>
  <c r="F47" i="6"/>
  <c r="F6" i="6" s="1"/>
  <c r="G6" i="6" s="1"/>
  <c r="F35" i="6"/>
  <c r="B10" i="2"/>
  <c r="D30" i="2"/>
  <c r="C30" i="2"/>
  <c r="B3" i="2"/>
  <c r="C3" i="2"/>
  <c r="D3" i="2"/>
  <c r="E3" i="2"/>
  <c r="B4" i="2"/>
  <c r="C4" i="2"/>
  <c r="D4" i="2"/>
  <c r="E4" i="2"/>
  <c r="C5" i="2"/>
  <c r="D5" i="2"/>
  <c r="E5" i="2"/>
  <c r="C6" i="2"/>
  <c r="D6" i="2"/>
  <c r="E6" i="2"/>
  <c r="C7" i="2"/>
  <c r="D7" i="2"/>
  <c r="E7" i="2"/>
  <c r="B8" i="2"/>
  <c r="B9" i="2"/>
  <c r="C9" i="2"/>
  <c r="D9" i="2"/>
  <c r="E9" i="2"/>
  <c r="B11" i="2"/>
  <c r="C11" i="2"/>
  <c r="D11" i="2"/>
  <c r="E11" i="2"/>
  <c r="C12" i="2"/>
  <c r="D12" i="2"/>
  <c r="B13" i="2"/>
  <c r="C13" i="2"/>
  <c r="D13" i="2"/>
  <c r="E13" i="2"/>
  <c r="B14" i="2"/>
  <c r="C14" i="2"/>
  <c r="D14" i="2"/>
  <c r="B15" i="2"/>
  <c r="C15" i="2"/>
  <c r="E15" i="2" s="1"/>
  <c r="B16" i="2"/>
  <c r="C16" i="2"/>
  <c r="E16" i="2" s="1"/>
  <c r="B17" i="2"/>
  <c r="C17" i="2"/>
  <c r="E17" i="2" s="1"/>
  <c r="B18" i="2"/>
  <c r="C18" i="2"/>
  <c r="E18" i="2" s="1"/>
  <c r="B19" i="2"/>
  <c r="C19" i="2"/>
  <c r="E19" i="2" s="1"/>
  <c r="B20" i="2"/>
  <c r="C20" i="2"/>
  <c r="E20" i="2" s="1"/>
  <c r="B21" i="2"/>
  <c r="C21" i="2"/>
  <c r="E21" i="2" s="1"/>
  <c r="B22" i="2"/>
  <c r="C22" i="2"/>
  <c r="E22" i="2" s="1"/>
  <c r="C23" i="2"/>
  <c r="D23" i="2"/>
  <c r="B25" i="2"/>
  <c r="C25" i="2"/>
  <c r="E25" i="2" s="1"/>
  <c r="D25" i="2"/>
  <c r="B26" i="2"/>
  <c r="C26" i="2"/>
  <c r="E26" i="2" s="1"/>
  <c r="D26" i="2"/>
  <c r="B27" i="2"/>
  <c r="C27" i="2"/>
  <c r="E27" i="2" s="1"/>
  <c r="D27" i="2"/>
  <c r="B28" i="2"/>
  <c r="C28" i="2"/>
  <c r="E28" i="2" s="1"/>
  <c r="D28" i="2"/>
  <c r="B29" i="2"/>
  <c r="C29" i="2"/>
  <c r="E29" i="2" s="1"/>
  <c r="D29" i="2"/>
  <c r="B31" i="2"/>
  <c r="C31" i="2"/>
  <c r="D31" i="2"/>
  <c r="B32" i="2"/>
  <c r="C32" i="2"/>
  <c r="D32" i="2"/>
  <c r="B33" i="2"/>
  <c r="C33" i="2"/>
  <c r="D33" i="2"/>
  <c r="E33" i="2"/>
  <c r="B34" i="2"/>
  <c r="C34" i="2"/>
  <c r="D34" i="2"/>
  <c r="E34" i="2"/>
  <c r="B35" i="2"/>
  <c r="C35" i="2"/>
  <c r="D35" i="2"/>
  <c r="B36" i="2"/>
  <c r="C36" i="2"/>
  <c r="D36" i="2"/>
  <c r="B37" i="2"/>
  <c r="C37" i="2"/>
  <c r="D37" i="2"/>
  <c r="B38" i="2"/>
  <c r="C38" i="2"/>
  <c r="D38" i="2"/>
  <c r="B39" i="2"/>
  <c r="C39" i="2"/>
  <c r="D39" i="2"/>
  <c r="B40" i="2"/>
  <c r="C40" i="2"/>
  <c r="D40" i="2"/>
  <c r="B41" i="2"/>
  <c r="C41" i="2"/>
  <c r="D41" i="2"/>
  <c r="B43" i="2"/>
  <c r="C43" i="2"/>
  <c r="D43" i="2"/>
  <c r="B44" i="2"/>
  <c r="C44" i="2"/>
  <c r="D44" i="2"/>
  <c r="B45" i="2"/>
  <c r="C45" i="2"/>
  <c r="D45" i="2"/>
  <c r="B46" i="2"/>
  <c r="C46" i="2"/>
  <c r="D46" i="2"/>
  <c r="B47" i="2"/>
  <c r="C47" i="2"/>
  <c r="D47" i="2"/>
  <c r="B48" i="2"/>
  <c r="C48" i="2"/>
  <c r="D48" i="2"/>
  <c r="B49" i="2"/>
  <c r="C49" i="2"/>
  <c r="D49" i="2"/>
  <c r="B50" i="2"/>
  <c r="C50" i="2"/>
  <c r="D50" i="2"/>
  <c r="B51" i="2"/>
  <c r="C51" i="2"/>
  <c r="D51" i="2"/>
  <c r="B52" i="2"/>
  <c r="C52" i="2"/>
  <c r="D52" i="2"/>
  <c r="B53" i="2"/>
  <c r="C53" i="2"/>
  <c r="D53" i="2"/>
  <c r="B55" i="2"/>
  <c r="C55" i="2"/>
  <c r="D55" i="2"/>
  <c r="B56" i="2"/>
  <c r="C56" i="2"/>
  <c r="D56" i="2"/>
  <c r="B57" i="2"/>
  <c r="C57" i="2"/>
  <c r="D57" i="2"/>
  <c r="B58" i="2"/>
  <c r="C58" i="2"/>
  <c r="D58" i="2"/>
  <c r="B59" i="2"/>
  <c r="C59" i="2"/>
  <c r="D59" i="2"/>
  <c r="B60" i="2"/>
  <c r="C60" i="2"/>
  <c r="D60" i="2"/>
  <c r="B61" i="2"/>
  <c r="C61" i="2"/>
  <c r="D61" i="2"/>
  <c r="B62" i="2"/>
  <c r="C62" i="2"/>
  <c r="D62" i="2"/>
  <c r="C36" i="6"/>
  <c r="I36" i="6" s="1"/>
  <c r="C37" i="6"/>
  <c r="I37" i="6" s="1"/>
  <c r="C38" i="6"/>
  <c r="I38" i="6" s="1"/>
  <c r="C35" i="6"/>
  <c r="I35" i="6" s="1"/>
  <c r="B36" i="6"/>
  <c r="B37" i="6"/>
  <c r="B38" i="6"/>
  <c r="B35" i="6"/>
  <c r="E56" i="1"/>
  <c r="E56" i="2" s="1"/>
  <c r="E57" i="1"/>
  <c r="E57" i="2" s="1"/>
  <c r="E58" i="1"/>
  <c r="E58" i="2" s="1"/>
  <c r="E59" i="1"/>
  <c r="E59" i="2" s="1"/>
  <c r="E60" i="1"/>
  <c r="E60" i="2" s="1"/>
  <c r="E61" i="1"/>
  <c r="E61" i="2" s="1"/>
  <c r="E62" i="1"/>
  <c r="E62" i="2" s="1"/>
  <c r="E55" i="1"/>
  <c r="E55" i="2" s="1"/>
  <c r="E44" i="1"/>
  <c r="E44" i="2" s="1"/>
  <c r="E45" i="1"/>
  <c r="E45" i="2" s="1"/>
  <c r="E46" i="1"/>
  <c r="E46" i="2" s="1"/>
  <c r="E47" i="1"/>
  <c r="E47" i="2" s="1"/>
  <c r="E48" i="1"/>
  <c r="E48" i="2" s="1"/>
  <c r="E49" i="1"/>
  <c r="E49" i="2" s="1"/>
  <c r="E50" i="1"/>
  <c r="E50" i="2" s="1"/>
  <c r="E51" i="1"/>
  <c r="E51" i="2" s="1"/>
  <c r="E52" i="1"/>
  <c r="E52" i="2" s="1"/>
  <c r="E53" i="1"/>
  <c r="E53" i="2" s="1"/>
  <c r="E43" i="1"/>
  <c r="E43" i="2" s="1"/>
  <c r="E37" i="1"/>
  <c r="E37" i="2" s="1"/>
  <c r="E38" i="1"/>
  <c r="E38" i="2" s="1"/>
  <c r="E39" i="1"/>
  <c r="E39" i="2" s="1"/>
  <c r="E40" i="1"/>
  <c r="E40" i="2" s="1"/>
  <c r="E41" i="1"/>
  <c r="E41" i="2" s="1"/>
  <c r="F28" i="6"/>
  <c r="E23" i="2" l="1"/>
  <c r="E63" i="2"/>
  <c r="L47" i="6"/>
  <c r="L6" i="6" s="1"/>
  <c r="M6" i="6" s="1"/>
  <c r="E54" i="2"/>
  <c r="E63" i="1"/>
  <c r="N47" i="6"/>
  <c r="I39" i="6"/>
  <c r="E54" i="1"/>
  <c r="N33" i="6"/>
  <c r="F29" i="6"/>
  <c r="F30" i="6"/>
  <c r="F31" i="6"/>
  <c r="F32" i="6"/>
  <c r="C29" i="6"/>
  <c r="I29" i="6" s="1"/>
  <c r="C30" i="6"/>
  <c r="I30" i="6" s="1"/>
  <c r="C31" i="6"/>
  <c r="I31" i="6" s="1"/>
  <c r="C32" i="6"/>
  <c r="I32" i="6" s="1"/>
  <c r="C28" i="6"/>
  <c r="I28" i="6" s="1"/>
  <c r="C16" i="6"/>
  <c r="C17" i="6"/>
  <c r="I33" i="6" l="1"/>
  <c r="I4" i="6" s="1"/>
  <c r="J4" i="6" s="1"/>
  <c r="N24" i="6"/>
  <c r="L24" i="6"/>
  <c r="F79" i="6"/>
  <c r="F80" i="6" s="1"/>
  <c r="F81" i="6" s="1"/>
  <c r="F82" i="6" l="1"/>
  <c r="I20" i="6" l="1"/>
  <c r="I19" i="6"/>
  <c r="I22" i="6"/>
  <c r="I18" i="6"/>
  <c r="I16" i="6"/>
  <c r="I21" i="6"/>
  <c r="F17" i="6"/>
  <c r="I17" i="6"/>
  <c r="F16" i="6"/>
  <c r="G9" i="6" s="1"/>
  <c r="G11" i="6" l="1"/>
  <c r="G12" i="6"/>
  <c r="G10" i="6"/>
  <c r="G13" i="6"/>
  <c r="F24" i="6"/>
  <c r="C18" i="6"/>
  <c r="F18" i="6" s="1"/>
  <c r="C19" i="6"/>
  <c r="F19" i="6" s="1"/>
  <c r="F20" i="6"/>
  <c r="C21" i="6"/>
  <c r="F21" i="6" s="1"/>
  <c r="F22" i="6"/>
  <c r="F51" i="6"/>
  <c r="F50" i="6"/>
  <c r="F49" i="6"/>
  <c r="E20" i="1"/>
  <c r="I23" i="6" l="1"/>
  <c r="F23" i="6"/>
  <c r="N23" i="6"/>
  <c r="L23" i="6"/>
  <c r="N19" i="6"/>
  <c r="L19" i="6"/>
  <c r="N18" i="6"/>
  <c r="L18" i="6"/>
  <c r="N21" i="6"/>
  <c r="L21" i="6"/>
  <c r="N17" i="6"/>
  <c r="L17" i="6"/>
  <c r="N16" i="6"/>
  <c r="N12" i="6" s="1"/>
  <c r="L16" i="6"/>
  <c r="N20" i="6"/>
  <c r="L20" i="6"/>
  <c r="F64" i="6"/>
  <c r="F39" i="6"/>
  <c r="G3" i="6"/>
  <c r="E36" i="1"/>
  <c r="E32" i="1"/>
  <c r="E32" i="2" s="1"/>
  <c r="E26" i="1"/>
  <c r="E27" i="1"/>
  <c r="E28" i="1"/>
  <c r="E29" i="1"/>
  <c r="E16" i="1"/>
  <c r="E18" i="1"/>
  <c r="E19" i="1"/>
  <c r="E17" i="1"/>
  <c r="E21" i="1"/>
  <c r="E22" i="1"/>
  <c r="E23" i="1" l="1"/>
  <c r="E42" i="1"/>
  <c r="E36" i="2"/>
  <c r="L25" i="6"/>
  <c r="L3" i="6" s="1"/>
  <c r="L11" i="6" s="1"/>
  <c r="N25" i="6"/>
  <c r="N11" i="6" s="1"/>
  <c r="N13" i="6" s="1"/>
  <c r="I25" i="6"/>
  <c r="I3" i="6" s="1"/>
  <c r="I11" i="6" s="1"/>
  <c r="E31" i="1"/>
  <c r="E25" i="1"/>
  <c r="L13" i="6" l="1"/>
  <c r="M3" i="6"/>
  <c r="E35" i="1"/>
  <c r="E35" i="2" s="1"/>
  <c r="E42" i="2" s="1"/>
  <c r="E31" i="2"/>
  <c r="E30" i="1"/>
  <c r="E30" i="2"/>
  <c r="E12" i="1" l="1"/>
  <c r="B10" i="3" s="1"/>
  <c r="I13" i="6"/>
  <c r="J3" i="6"/>
  <c r="E12" i="2"/>
</calcChain>
</file>

<file path=xl/sharedStrings.xml><?xml version="1.0" encoding="utf-8"?>
<sst xmlns="http://schemas.openxmlformats.org/spreadsheetml/2006/main" count="409" uniqueCount="207">
  <si>
    <t>Eläinlaji</t>
  </si>
  <si>
    <t xml:space="preserve"> </t>
  </si>
  <si>
    <t>(yht. yli 234 - lupa kunnalta)</t>
  </si>
  <si>
    <t>Lammas (uuhi karitsoineen, pässi)</t>
  </si>
  <si>
    <t>(yht yli 150 - lupa kunnalta)</t>
  </si>
  <si>
    <t>(yht 260 - 780 lupa kunnalta)</t>
  </si>
  <si>
    <t>(yht 280 - 2100 lupa kunnalta)</t>
  </si>
  <si>
    <t>kpl</t>
  </si>
  <si>
    <t>yksiköt</t>
  </si>
  <si>
    <t>kerroin</t>
  </si>
  <si>
    <t>Ympäristöluvan tarpeen laskelma</t>
  </si>
  <si>
    <t>ha</t>
  </si>
  <si>
    <t>Lypsylehmä</t>
  </si>
  <si>
    <t>Hieho (12–24 kk)</t>
  </si>
  <si>
    <t>Lihanauta (sonni 12–24 kk)</t>
  </si>
  <si>
    <t>Lehmävasikka 6–12 kk</t>
  </si>
  <si>
    <t>Sonnivasikka 6–12 kk</t>
  </si>
  <si>
    <t>Lehmävasikka &lt; 6 kk, sonnivasikka &lt; 6kk</t>
  </si>
  <si>
    <t>Liite 1</t>
  </si>
  <si>
    <t>Eläinsuojien vähimmäisetäisyystaulukot</t>
  </si>
  <si>
    <t>Taulukko 1. Nautojen eläinsuojat ja lannan varastointitilat</t>
  </si>
  <si>
    <t>Eläin-yksikkö-määrä</t>
  </si>
  <si>
    <t>Eläinsuojan ja lannanvarastointitilan etäisyysvaatimukset metriä varastointitilojen kattamismenetelmään tai lannan käsittelymenetelmän mukaan</t>
  </si>
  <si>
    <t>Lietelantalat kuorettumalla</t>
  </si>
  <si>
    <t>Lietelantalat kuorettumalla ja käytössä lantakanavien jäähdytys</t>
  </si>
  <si>
    <t>Lietelantaloissa kelluva tai telttamainen kate tai katto ja seinät</t>
  </si>
  <si>
    <t>Lietelantaloissa kelluva tai telttamainen kate tai katto ja seinät sekä käytössä lantakanavien jäähdytys</t>
  </si>
  <si>
    <t>Lietelantalassa tiivis kate, esimerkiksi betonikansi</t>
  </si>
  <si>
    <t>Kuivikelanta, kuivikepohja tai kuivalanta, jossa virtsa eroteltuna,lantaloissa katto</t>
  </si>
  <si>
    <t>540–809</t>
  </si>
  <si>
    <t>810–989</t>
  </si>
  <si>
    <t>990–1 099</t>
  </si>
  <si>
    <t>1 100–1 649</t>
  </si>
  <si>
    <t>1 650–2 089</t>
  </si>
  <si>
    <t>2 090–2 475</t>
  </si>
  <si>
    <t>2 476–3 024</t>
  </si>
  <si>
    <t>3 025–3 229</t>
  </si>
  <si>
    <t>Lypsylehmien soveltamisalan rajat (50–299 lypsylehmää) ovat 540–3 229 eläinyksikköä.</t>
  </si>
  <si>
    <t>Emolehmien soveltamisalan rajat (130–599 emolehmää) ovat 559–2 576 eläinyksikköä.</t>
  </si>
  <si>
    <t>Lihanautojen soveltamisalan rajat (100–499 lihanautaa) ovat 570–2 844 eläinyksikköä.</t>
  </si>
  <si>
    <t xml:space="preserve">ELÄINSUOJAN JA TURKISTARHAN LUPA- JA TOIMIVALTARAJAN SEKÄ ELÄINSUOJAN </t>
  </si>
  <si>
    <t xml:space="preserve">ILMOITUKSENVARAISUUSRAJAN LASKEMISESSA KÄYTETTÄVÄT </t>
  </si>
  <si>
    <t>ELÄINYKSIKKÖKERTOIMET </t>
  </si>
  <si>
    <t>Emolehmä</t>
  </si>
  <si>
    <t>Siitossonni (sonni &gt; 2 v)</t>
  </si>
  <si>
    <t>Tarvittava lannan levitykseen soveltuva peltoala</t>
  </si>
  <si>
    <t>Lypsylehmä (8500  kg)</t>
  </si>
  <si>
    <t>Lietelanta</t>
  </si>
  <si>
    <t>m3</t>
  </si>
  <si>
    <t>Tarvittava lannan varastointi tilavuus</t>
  </si>
  <si>
    <t>Lehmävasikka &lt; 6 kk</t>
  </si>
  <si>
    <t>Kuivikelanta, kuivikepohjalanta</t>
  </si>
  <si>
    <t>Kuivalanta</t>
  </si>
  <si>
    <t>Virtsa</t>
  </si>
  <si>
    <t>Lantavarastojen mitoitus</t>
  </si>
  <si>
    <t>Lantamäärä</t>
  </si>
  <si>
    <t>Hevonen yli 2 v</t>
  </si>
  <si>
    <t>Vuohi (kuttu kileineen, pukki)</t>
  </si>
  <si>
    <t>Emakko porsaineen</t>
  </si>
  <si>
    <t>Vierotettu porsas * 5-11 vk, jos tilalla ei emakoita</t>
  </si>
  <si>
    <t>Kananuorikko*</t>
  </si>
  <si>
    <t>Kukko</t>
  </si>
  <si>
    <t>Sonnivasikka &lt; 6 kk</t>
  </si>
  <si>
    <t>Kuivikepohjalantala</t>
  </si>
  <si>
    <t>Kuivalanta ja virtsa</t>
  </si>
  <si>
    <t xml:space="preserve"> - Valitse lantatyyppi -</t>
  </si>
  <si>
    <t>Pesuvedet m3, arvio</t>
  </si>
  <si>
    <t>Sadevedet, arvio</t>
  </si>
  <si>
    <t>Viljelijä</t>
  </si>
  <si>
    <t>Naudat</t>
  </si>
  <si>
    <t>Hevoset</t>
  </si>
  <si>
    <t>Siat</t>
  </si>
  <si>
    <r>
      <t xml:space="preserve">Emakko ja porsaat </t>
    </r>
    <r>
      <rPr>
        <sz val="9"/>
        <rFont val="Arial"/>
        <family val="2"/>
      </rPr>
      <t>(Normaali emakkosikala. Porsaat mukana noin 11 viikon ikään asti)</t>
    </r>
  </si>
  <si>
    <r>
      <t xml:space="preserve">Lihasika </t>
    </r>
    <r>
      <rPr>
        <sz val="9"/>
        <rFont val="Arial"/>
        <family val="2"/>
      </rPr>
      <t>(eläinpaikkaa kohti, teuraspaino max 90 kg, jos suurempi käytetään jotilaan emakon arvoja)</t>
    </r>
  </si>
  <si>
    <t>Joutilas emakko ydinsikalassa</t>
  </si>
  <si>
    <t xml:space="preserve">Joutilas emakko </t>
  </si>
  <si>
    <t xml:space="preserve">Karju (täysikasvuinen) </t>
  </si>
  <si>
    <r>
      <t>Vierotettu porsas</t>
    </r>
    <r>
      <rPr>
        <sz val="9"/>
        <rFont val="Arial"/>
        <family val="2"/>
      </rPr>
      <t xml:space="preserve"> (Porsas välikasvatuksessa, ikävaihe 5-11 vkoa)</t>
    </r>
  </si>
  <si>
    <r>
      <t xml:space="preserve">Emakko ja porsaat satelliittisikalassa </t>
    </r>
    <r>
      <rPr>
        <sz val="9"/>
        <rFont val="Arial"/>
        <family val="2"/>
      </rPr>
      <t>(Koskee satelliittisikalaa. Lantamäärät emakkopaikkaa kohti, kun emakkopaikassa vähintään kahdeksan porsituskertaa vuodessa. Porsaat huomioidaan noin viiden viikon vieroitusikään asti)</t>
    </r>
  </si>
  <si>
    <r>
      <t>Broileri</t>
    </r>
    <r>
      <rPr>
        <sz val="9"/>
        <rFont val="Arial"/>
        <family val="2"/>
      </rPr>
      <t xml:space="preserve"> (Eläinpaikkaa kohti)</t>
    </r>
  </si>
  <si>
    <r>
      <t xml:space="preserve">Poni yli 2 v, hevonen 1-2 v </t>
    </r>
    <r>
      <rPr>
        <sz val="9"/>
        <rFont val="Arial"/>
        <family val="2"/>
      </rPr>
      <t>(Poni aikuisena 120-140 cm)</t>
    </r>
  </si>
  <si>
    <r>
      <t xml:space="preserve">Pienponi yli 2 v, poni 1-2 v, hevonen alle 1 v </t>
    </r>
    <r>
      <rPr>
        <sz val="9"/>
        <rFont val="Arial"/>
        <family val="2"/>
      </rPr>
      <t>(pienponi: eläimen säkäkorkeus täysikasvuisena &lt;120 cm)</t>
    </r>
  </si>
  <si>
    <r>
      <t xml:space="preserve">Pienponi 1-2 v, poni alle 1v </t>
    </r>
    <r>
      <rPr>
        <sz val="9"/>
        <rFont val="Arial"/>
        <family val="2"/>
      </rPr>
      <t>(pienponi: eläimen säkäkorkeus täysikasvuisena &lt;120 cm)</t>
    </r>
  </si>
  <si>
    <r>
      <t xml:space="preserve">Pienponi alle 1 v </t>
    </r>
    <r>
      <rPr>
        <sz val="9"/>
        <rFont val="Arial"/>
        <family val="2"/>
      </rPr>
      <t>(pienponi: eläimen säkäkorkeus täysikasvuisena &lt;120 cm)</t>
    </r>
  </si>
  <si>
    <t>Lammas ja karitsat sekä pässi</t>
  </si>
  <si>
    <t>Vuohi ja kilit sekä pukki</t>
  </si>
  <si>
    <r>
      <t xml:space="preserve">Karitsat ja kilit 3-9 kk </t>
    </r>
    <r>
      <rPr>
        <sz val="9"/>
        <rFont val="Arial"/>
        <family val="2"/>
      </rPr>
      <t xml:space="preserve">(Kasvatuksessa, kaksi kasvatuserää vuodessa), </t>
    </r>
    <r>
      <rPr>
        <sz val="12"/>
        <rFont val="Arial"/>
        <family val="2"/>
      </rPr>
      <t>sis. yllä oleviin lukuihin</t>
    </r>
  </si>
  <si>
    <r>
      <t xml:space="preserve">Karitsat ja kilit 6-9 kk </t>
    </r>
    <r>
      <rPr>
        <sz val="9"/>
        <rFont val="Arial"/>
        <family val="2"/>
      </rPr>
      <t>(Kasvatuksessa, kaksi kasvatuserää vuodessa),</t>
    </r>
    <r>
      <rPr>
        <sz val="12"/>
        <rFont val="Arial"/>
        <family val="2"/>
      </rPr>
      <t xml:space="preserve"> sis. yllä oleviin lukuihin</t>
    </r>
  </si>
  <si>
    <t>Munituskana</t>
  </si>
  <si>
    <t>Broileriemo</t>
  </si>
  <si>
    <t>Emokalkkuna</t>
  </si>
  <si>
    <t>Lihakalkkuna</t>
  </si>
  <si>
    <t>Kananuorikko</t>
  </si>
  <si>
    <t>Emoankka, liha-ankka, emohanhi, emofasaani, lihafasaani</t>
  </si>
  <si>
    <t>Emosorsa, lihasorsa</t>
  </si>
  <si>
    <t>Viiriäinen, helmikana</t>
  </si>
  <si>
    <t>Strutsi</t>
  </si>
  <si>
    <r>
      <rPr>
        <sz val="12"/>
        <rFont val="Arial"/>
        <family val="2"/>
      </rPr>
      <t>Kaninaaras poikasineen</t>
    </r>
    <r>
      <rPr>
        <sz val="9"/>
        <rFont val="Arial"/>
        <family val="2"/>
      </rPr>
      <t xml:space="preserve"> (Kaninaaraan elopaino noin 5 kg. Poikasien lisäksi kaniuros sisältyy naaraan eläinyksikkökertoimeen)</t>
    </r>
  </si>
  <si>
    <t>Biisoni</t>
  </si>
  <si>
    <t>Villisika</t>
  </si>
  <si>
    <t>Minkki ja hilleri, pentu</t>
  </si>
  <si>
    <t>Minkki ja hilleri, siitosuros</t>
  </si>
  <si>
    <t>Kettu ja supikoira, siitosnaaras pentuineen</t>
  </si>
  <si>
    <t>Kettu ja supikoira, pentu</t>
  </si>
  <si>
    <t>Kettu ja supikoira, siitosuroa</t>
  </si>
  <si>
    <t>Eläinyksiköitä yhteensä</t>
  </si>
  <si>
    <t>Lampaat ja vuohet</t>
  </si>
  <si>
    <t>Liite 3(19.12.2018/1166)</t>
  </si>
  <si>
    <t>Taulukko 1. Eläinsuojan ja turkistarhan kokonaiseläinyksikkömäärän laskemiseen käytettävät eläinyksikkökertoimet. Eläinsuojan kokonaiseläinyksikkömäärä saadaan kertomalla eläinsuojan eläinlajien lukumäärät niiden eläinyksikkökertoimilla ja laskemalla saadut eläinyksikkömäärät yhteen. Muiden eläinlajien kohdalla on käytettävä vuotuiselta typeneritykseltään lähinnä vastaavan eläimen eläinyksikkökerrointa.</t>
  </si>
  <si>
    <t>Eläin</t>
  </si>
  <si>
    <t>Eläinyksikkökerroin</t>
  </si>
  <si>
    <t>Vasikka 6–12 kk</t>
  </si>
  <si>
    <t>Vasikka &lt; 6 kk</t>
  </si>
  <si>
    <t>Lihasika*</t>
  </si>
  <si>
    <t>Karju</t>
  </si>
  <si>
    <t>Vieroitettu porsas, 5–11 vko, jos tilalla ei ole emakoita*</t>
  </si>
  <si>
    <t>Hevonen 2v–</t>
  </si>
  <si>
    <t>Poni** 2v–, hevonen 1v</t>
  </si>
  <si>
    <t>Pienponi** 2v–, poni** 1v, hevonen &lt;1v</t>
  </si>
  <si>
    <t>Pienponi **1–2v, poni** &lt;1v</t>
  </si>
  <si>
    <t>Pienponi** &lt;1v</t>
  </si>
  <si>
    <t>Aasi (ponin ja pienponin tavoin säkäkorkeuden ja iän mukaan)</t>
  </si>
  <si>
    <t>0,8–2,8</t>
  </si>
  <si>
    <t>Lihakalkkuna*</t>
  </si>
  <si>
    <t>Broileri*</t>
  </si>
  <si>
    <t>Emoankka, liha-ankka*, emohanhi, lihahanhi*, emofasaani, lihafasaani*</t>
  </si>
  <si>
    <t>Emosorsa, lihasorsa*</t>
  </si>
  <si>
    <t>Kaninaaras poikasineen***</t>
  </si>
  <si>
    <t>Minkki ja hilleri, siitosnaaras pentuineen</t>
  </si>
  <si>
    <t>Kettu ja supikoira, siitosuros</t>
  </si>
  <si>
    <t>* eläinpaikkaa kohti</t>
  </si>
  <si>
    <t>** poni: eläimen säkäkorkeus täysikasvuisena 120–140 cm; pienponi: eläimen säkäkorkeus täysikasvuisena &lt;120 cm</t>
  </si>
  <si>
    <t>*** Kaninaaraan elopaino noin 5 kg. Poikasien lisäksi kaniuros sisältyy naaraan eläinyksikkökertoimeen</t>
  </si>
  <si>
    <t xml:space="preserve">ELÄINSUOJAN JA TURKISTARHAN LUPA- JA TOIMIVALTARAJAN SEKÄ ELÄINSUOJAN ILMOITUKSENVARAISUUSRAJAN LASKEMISESSA KÄYTETTÄVÄT ELÄINYKSIKKÖKERTOIMET </t>
  </si>
  <si>
    <t>Lihasika</t>
  </si>
  <si>
    <t>Emakko porsaineen, normaali emakkosikala</t>
  </si>
  <si>
    <t>Emakko porsaineen,  satelliittisikala</t>
  </si>
  <si>
    <t>Alkuperäisrodut</t>
  </si>
  <si>
    <t>Hieho</t>
  </si>
  <si>
    <t>Sonni</t>
  </si>
  <si>
    <t>Lehmävasikka 6-12 kk</t>
  </si>
  <si>
    <t>Sonnivasikka 6-12 kk</t>
  </si>
  <si>
    <t>Kanat ja muut linnut</t>
  </si>
  <si>
    <t>m2</t>
  </si>
  <si>
    <t>Tarvittava varastotilavuus  m3/m2</t>
  </si>
  <si>
    <t>Olemassa oleva varastotilavuus, m3/m2</t>
  </si>
  <si>
    <t>Lisärakentamistarve, m3/m2</t>
  </si>
  <si>
    <t>Osoite</t>
  </si>
  <si>
    <t>Puhelin</t>
  </si>
  <si>
    <t>S-posti</t>
  </si>
  <si>
    <t>Asiantuntija</t>
  </si>
  <si>
    <r>
      <t>Säiliön kokonaistilavuus (m</t>
    </r>
    <r>
      <rPr>
        <vertAlign val="superscript"/>
        <sz val="12"/>
        <color theme="1"/>
        <rFont val="Arial"/>
        <family val="2"/>
      </rPr>
      <t>3</t>
    </r>
    <r>
      <rPr>
        <sz val="12"/>
        <color theme="1"/>
        <rFont val="Arial"/>
        <family val="2"/>
      </rPr>
      <t>)</t>
    </r>
  </si>
  <si>
    <t>Säiliön sisähalkaisja (m)</t>
  </si>
  <si>
    <t>Säiliön hyötykorkeus (m)</t>
  </si>
  <si>
    <t>Säiliön materiaali</t>
  </si>
  <si>
    <t>Onko katetta, jos niin minkälainen?</t>
  </si>
  <si>
    <t>Täyttötapa</t>
  </si>
  <si>
    <t>Lietesäiliö1</t>
  </si>
  <si>
    <t>Luonnollinen kuorettuma</t>
  </si>
  <si>
    <t>Turve</t>
  </si>
  <si>
    <t>Styrox</t>
  </si>
  <si>
    <t>EPS-rae</t>
  </si>
  <si>
    <t>Betoni</t>
  </si>
  <si>
    <t>Pelti</t>
  </si>
  <si>
    <t>Pressu</t>
  </si>
  <si>
    <t>Uusi</t>
  </si>
  <si>
    <t>Olemassa oleva</t>
  </si>
  <si>
    <t>Tilakeskuksessa</t>
  </si>
  <si>
    <r>
      <t>Kuormausalueen materiaali ja pinta-ala m</t>
    </r>
    <r>
      <rPr>
        <vertAlign val="superscript"/>
        <sz val="12"/>
        <color theme="1"/>
        <rFont val="Arial"/>
        <family val="2"/>
      </rPr>
      <t>2</t>
    </r>
  </si>
  <si>
    <t>Lietekuilusta</t>
  </si>
  <si>
    <t>Pumppu/pudotuskaivosta</t>
  </si>
  <si>
    <t>Lietesäiliön yläosaan</t>
  </si>
  <si>
    <t>Lietesäiliön alaosaan</t>
  </si>
  <si>
    <t>Lietesäiliö2</t>
  </si>
  <si>
    <t>Lietesäiliö3</t>
  </si>
  <si>
    <t>Lietesäiliö4</t>
  </si>
  <si>
    <t>Lietesäiliö5</t>
  </si>
  <si>
    <t>Lietesäiliö6</t>
  </si>
  <si>
    <t>Lietesäiliö7</t>
  </si>
  <si>
    <t>Lietesäiliö8</t>
  </si>
  <si>
    <t>säde</t>
  </si>
  <si>
    <t>Pii</t>
  </si>
  <si>
    <t>Sadeveden määrä (m3) / 0,3 m korkeutta</t>
  </si>
  <si>
    <t>Yhteensä sadeveden määrä (m3)</t>
  </si>
  <si>
    <t xml:space="preserve">Pesuvedet </t>
  </si>
  <si>
    <t>M3/PV</t>
  </si>
  <si>
    <t>Lypsykoneen pesu</t>
  </si>
  <si>
    <t>Pesut navettahallissa</t>
  </si>
  <si>
    <t>Pesuvedet yhteensä</t>
  </si>
  <si>
    <t>Olemasssa oleva lietsöiliö tilavuus (m3)</t>
  </si>
  <si>
    <t>86710 Kärsämäki</t>
  </si>
  <si>
    <t>(lypsynavetta yht 540 - 3250 lupa kunnalta)</t>
  </si>
  <si>
    <t>(lihanaudat 570 - 3250 lupa kunnalta)</t>
  </si>
  <si>
    <t>Viitala Matti</t>
  </si>
  <si>
    <t>0400285293</t>
  </si>
  <si>
    <t>matti.viitala@proagria.fi</t>
  </si>
  <si>
    <t>50 litraa vettä lypsykoneen pesuun</t>
  </si>
  <si>
    <t>Laskuri pyöristää ylöspäin !!!</t>
  </si>
  <si>
    <t>Peltoalan tarve lannan levitykseen, ha</t>
  </si>
  <si>
    <t>Aleksintie 2A,</t>
  </si>
  <si>
    <t>X</t>
  </si>
  <si>
    <t>ProAgria Pohjois-Suomi ry.</t>
  </si>
  <si>
    <t>x</t>
  </si>
  <si>
    <t>Maapohja 125 M2</t>
  </si>
  <si>
    <t>Mty Tapion tila</t>
  </si>
  <si>
    <t>Rakennetaan 2500 m^3 lietelantala</t>
  </si>
  <si>
    <t>mty Tapio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</si>
</sst>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4" x14ac:knownFonts="1">
    <font>
      <sz val="12"/>
      <color theme="1"/>
      <name val="Arial"/>
      <family val="2"/>
    </font>
    <font>
      <sz val="11"/>
      <name val="Arial"/>
      <family val="2"/>
    </font>
    <font>
      <b/>
      <sz val="12"/>
      <name val="Arial"/>
      <family val="2"/>
    </font>
    <font>
      <sz val="12"/>
      <name val="Arial"/>
      <family val="2"/>
    </font>
    <font>
      <b/>
      <sz val="11"/>
      <color theme="0"/>
      <name val="Arial"/>
      <family val="2"/>
    </font>
    <font>
      <b/>
      <sz val="14"/>
      <color theme="0"/>
      <name val="Arial"/>
      <family val="2"/>
    </font>
    <font>
      <sz val="10"/>
      <color theme="1"/>
      <name val="Arial"/>
      <family val="2"/>
    </font>
    <font>
      <i/>
      <sz val="10"/>
      <color theme="1"/>
      <name val="Arial"/>
      <family val="2"/>
    </font>
    <font>
      <b/>
      <sz val="12"/>
      <color theme="1"/>
      <name val="Arial"/>
      <family val="2"/>
    </font>
    <font>
      <sz val="11"/>
      <color rgb="FF006100"/>
      <name val="Trebuchet MS"/>
      <family val="2"/>
      <scheme val="minor"/>
    </font>
    <font>
      <sz val="11"/>
      <name val="Trebuchet MS"/>
      <family val="2"/>
      <scheme val="minor"/>
    </font>
    <font>
      <b/>
      <sz val="11"/>
      <name val="Trebuchet MS"/>
      <family val="2"/>
      <scheme val="minor"/>
    </font>
    <font>
      <sz val="9"/>
      <name val="Arial"/>
      <family val="2"/>
    </font>
    <font>
      <b/>
      <sz val="18"/>
      <color theme="0"/>
      <name val="Arial"/>
      <family val="2"/>
    </font>
    <font>
      <b/>
      <sz val="14"/>
      <color theme="1"/>
      <name val="Arial"/>
      <family val="2"/>
    </font>
    <font>
      <vertAlign val="superscript"/>
      <sz val="12"/>
      <color theme="1"/>
      <name val="Arial"/>
      <family val="2"/>
    </font>
    <font>
      <b/>
      <sz val="12"/>
      <name val="Trebuchet MS"/>
      <family val="2"/>
      <scheme val="minor"/>
    </font>
    <font>
      <sz val="8"/>
      <name val="Arial"/>
      <family val="2"/>
    </font>
    <font>
      <b/>
      <sz val="12"/>
      <color theme="0"/>
      <name val="Arial"/>
      <family val="2"/>
    </font>
    <font>
      <u/>
      <sz val="12"/>
      <color theme="10"/>
      <name val="Arial"/>
      <family val="2"/>
    </font>
    <font>
      <sz val="12"/>
      <color rgb="FF000000"/>
      <name val="Arial"/>
      <family val="2"/>
    </font>
    <font>
      <b/>
      <sz val="10"/>
      <color rgb="FFFF0000"/>
      <name val="Arial"/>
      <family val="2"/>
    </font>
    <font>
      <sz val="10"/>
      <name val="Arial"/>
      <family val="2"/>
    </font>
    <font>
      <b/>
      <sz val="12"/>
      <color theme="8"/>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theme="8"/>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right/>
      <top/>
      <bottom style="medium">
        <color indexed="64"/>
      </bottom>
      <diagonal/>
    </border>
    <border>
      <left style="thick">
        <color theme="8"/>
      </left>
      <right/>
      <top/>
      <bottom/>
      <diagonal/>
    </border>
    <border>
      <left/>
      <right style="thick">
        <color theme="8"/>
      </right>
      <top/>
      <bottom/>
      <diagonal/>
    </border>
    <border>
      <left style="thick">
        <color theme="8"/>
      </left>
      <right/>
      <top/>
      <bottom style="medium">
        <color indexed="64"/>
      </bottom>
      <diagonal/>
    </border>
    <border>
      <left/>
      <right style="thick">
        <color theme="8"/>
      </right>
      <top/>
      <bottom style="medium">
        <color indexed="64"/>
      </bottom>
      <diagonal/>
    </border>
    <border>
      <left style="thick">
        <color theme="8"/>
      </left>
      <right/>
      <top/>
      <bottom style="thin">
        <color theme="0" tint="-0.34998626667073579"/>
      </bottom>
      <diagonal/>
    </border>
    <border>
      <left/>
      <right style="thick">
        <color theme="8"/>
      </right>
      <top/>
      <bottom style="thin">
        <color theme="0" tint="-0.34998626667073579"/>
      </bottom>
      <diagonal/>
    </border>
    <border>
      <left style="thick">
        <color theme="8"/>
      </left>
      <right/>
      <top style="thin">
        <color theme="0" tint="-0.34998626667073579"/>
      </top>
      <bottom style="thin">
        <color theme="0" tint="-0.34998626667073579"/>
      </bottom>
      <diagonal/>
    </border>
    <border>
      <left/>
      <right style="thick">
        <color theme="8"/>
      </right>
      <top style="thin">
        <color theme="0" tint="-0.34998626667073579"/>
      </top>
      <bottom style="thin">
        <color theme="0" tint="-0.34998626667073579"/>
      </bottom>
      <diagonal/>
    </border>
    <border>
      <left style="thick">
        <color theme="8"/>
      </left>
      <right style="thin">
        <color theme="8"/>
      </right>
      <top style="thin">
        <color theme="8"/>
      </top>
      <bottom style="thin">
        <color theme="8"/>
      </bottom>
      <diagonal/>
    </border>
    <border>
      <left style="thick">
        <color theme="8"/>
      </left>
      <right/>
      <top style="thin">
        <color theme="0" tint="-0.34998626667073579"/>
      </top>
      <bottom/>
      <diagonal/>
    </border>
    <border>
      <left/>
      <right/>
      <top style="thin">
        <color theme="0" tint="-0.34998626667073579"/>
      </top>
      <bottom/>
      <diagonal/>
    </border>
    <border>
      <left/>
      <right style="thick">
        <color theme="8"/>
      </right>
      <top style="thin">
        <color theme="0" tint="-0.34998626667073579"/>
      </top>
      <bottom/>
      <diagonal/>
    </border>
    <border>
      <left style="thick">
        <color theme="8"/>
      </left>
      <right/>
      <top style="thin">
        <color indexed="64"/>
      </top>
      <bottom style="thin">
        <color indexed="64"/>
      </bottom>
      <diagonal/>
    </border>
    <border>
      <left/>
      <right style="thick">
        <color theme="8"/>
      </right>
      <top style="thin">
        <color indexed="64"/>
      </top>
      <bottom style="thin">
        <color indexed="64"/>
      </bottom>
      <diagonal/>
    </border>
    <border>
      <left style="thick">
        <color theme="8"/>
      </left>
      <right style="thin">
        <color theme="8"/>
      </right>
      <top style="thin">
        <color theme="8"/>
      </top>
      <bottom/>
      <diagonal/>
    </border>
    <border>
      <left/>
      <right style="thick">
        <color theme="8"/>
      </right>
      <top/>
      <bottom style="thick">
        <color theme="8"/>
      </bottom>
      <diagonal/>
    </border>
    <border>
      <left/>
      <right/>
      <top/>
      <bottom style="thick">
        <color theme="8"/>
      </bottom>
      <diagonal/>
    </border>
    <border>
      <left style="thick">
        <color theme="8"/>
      </left>
      <right/>
      <top/>
      <bottom style="thick">
        <color theme="8"/>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style="thick">
        <color theme="8"/>
      </left>
      <right/>
      <top style="thick">
        <color theme="8"/>
      </top>
      <bottom/>
      <diagonal/>
    </border>
    <border>
      <left/>
      <right/>
      <top style="thick">
        <color theme="8"/>
      </top>
      <bottom/>
      <diagonal/>
    </border>
    <border>
      <left/>
      <right style="thick">
        <color theme="8"/>
      </right>
      <top style="thick">
        <color theme="8"/>
      </top>
      <bottom/>
      <diagonal/>
    </border>
    <border>
      <left style="thick">
        <color theme="8"/>
      </left>
      <right/>
      <top/>
      <bottom style="thin">
        <color theme="0" tint="-0.499984740745262"/>
      </bottom>
      <diagonal/>
    </border>
    <border>
      <left style="thick">
        <color theme="8"/>
      </left>
      <right/>
      <top style="thin">
        <color theme="0" tint="-0.499984740745262"/>
      </top>
      <bottom style="thin">
        <color theme="0" tint="-0.499984740745262"/>
      </bottom>
      <diagonal/>
    </border>
    <border>
      <left style="thick">
        <color theme="8"/>
      </left>
      <right/>
      <top style="thin">
        <color theme="0" tint="-0.499984740745262"/>
      </top>
      <bottom/>
      <diagonal/>
    </border>
    <border>
      <left style="thick">
        <color theme="8"/>
      </left>
      <right style="thin">
        <color indexed="64"/>
      </right>
      <top style="thin">
        <color indexed="64"/>
      </top>
      <bottom style="thin">
        <color indexed="64"/>
      </bottom>
      <diagonal/>
    </border>
    <border>
      <left style="thick">
        <color theme="8"/>
      </left>
      <right style="thin">
        <color indexed="64"/>
      </right>
      <top style="thin">
        <color indexed="64"/>
      </top>
      <bottom/>
      <diagonal/>
    </border>
    <border>
      <left/>
      <right/>
      <top style="thin">
        <color indexed="64"/>
      </top>
      <bottom style="thick">
        <color theme="8"/>
      </bottom>
      <diagonal/>
    </border>
    <border>
      <left/>
      <right style="thick">
        <color theme="8"/>
      </right>
      <top style="thin">
        <color indexed="64"/>
      </top>
      <bottom style="thick">
        <color theme="8"/>
      </bottom>
      <diagonal/>
    </border>
    <border>
      <left style="thick">
        <color theme="8"/>
      </left>
      <right/>
      <top style="thin">
        <color indexed="64"/>
      </top>
      <bottom style="thick">
        <color theme="8"/>
      </bottom>
      <diagonal/>
    </border>
    <border>
      <left style="thick">
        <color theme="8"/>
      </left>
      <right/>
      <top style="medium">
        <color indexed="64"/>
      </top>
      <bottom style="dotted">
        <color theme="0" tint="-0.34998626667073579"/>
      </bottom>
      <diagonal/>
    </border>
    <border>
      <left/>
      <right/>
      <top/>
      <bottom style="dotted">
        <color theme="0" tint="-0.34998626667073579"/>
      </bottom>
      <diagonal/>
    </border>
    <border>
      <left style="thick">
        <color theme="8"/>
      </left>
      <right/>
      <top/>
      <bottom style="dotted">
        <color theme="0" tint="-0.34998626667073579"/>
      </bottom>
      <diagonal/>
    </border>
    <border>
      <left/>
      <right style="thick">
        <color theme="8"/>
      </right>
      <top/>
      <bottom style="dotted">
        <color theme="0" tint="-0.34998626667073579"/>
      </bottom>
      <diagonal/>
    </border>
    <border>
      <left style="thick">
        <color theme="8"/>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ck">
        <color theme="8"/>
      </right>
      <top style="dotted">
        <color theme="0" tint="-0.34998626667073579"/>
      </top>
      <bottom style="dotted">
        <color theme="0" tint="-0.34998626667073579"/>
      </bottom>
      <diagonal/>
    </border>
    <border>
      <left style="thin">
        <color theme="8"/>
      </left>
      <right style="thin">
        <color theme="8"/>
      </right>
      <top style="dotted">
        <color theme="0" tint="-0.34998626667073579"/>
      </top>
      <bottom style="dotted">
        <color theme="0" tint="-0.34998626667073579"/>
      </bottom>
      <diagonal/>
    </border>
    <border>
      <left/>
      <right style="thick">
        <color theme="8"/>
      </right>
      <top style="thick">
        <color theme="8"/>
      </top>
      <bottom style="dotted">
        <color theme="0" tint="-0.34998626667073579"/>
      </bottom>
      <diagonal/>
    </border>
    <border>
      <left style="thick">
        <color theme="8"/>
      </left>
      <right/>
      <top style="medium">
        <color theme="8"/>
      </top>
      <bottom/>
      <diagonal/>
    </border>
    <border>
      <left/>
      <right/>
      <top style="medium">
        <color theme="8"/>
      </top>
      <bottom/>
      <diagonal/>
    </border>
    <border>
      <left/>
      <right style="thick">
        <color theme="8"/>
      </right>
      <top style="medium">
        <color theme="8"/>
      </top>
      <bottom/>
      <diagonal/>
    </border>
    <border>
      <left style="thick">
        <color theme="8" tint="-0.499984740745262"/>
      </left>
      <right/>
      <top/>
      <bottom/>
      <diagonal/>
    </border>
    <border>
      <left/>
      <right style="thick">
        <color theme="8" tint="-0.499984740745262"/>
      </right>
      <top/>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style="thick">
        <color theme="8" tint="-0.499984740745262"/>
      </left>
      <right/>
      <top/>
      <bottom style="thick">
        <color theme="8" tint="-0.499984740745262"/>
      </bottom>
      <diagonal/>
    </border>
    <border>
      <left/>
      <right style="thick">
        <color theme="8" tint="-0.499984740745262"/>
      </right>
      <top/>
      <bottom style="thick">
        <color theme="8" tint="-0.499984740745262"/>
      </bottom>
      <diagonal/>
    </border>
    <border>
      <left/>
      <right/>
      <top/>
      <bottom style="thick">
        <color theme="8" tint="-0.499984740745262"/>
      </bottom>
      <diagonal/>
    </border>
    <border>
      <left style="thick">
        <color theme="8" tint="-0.499984740745262"/>
      </left>
      <right/>
      <top/>
      <bottom style="thin">
        <color theme="8" tint="-0.499984740745262"/>
      </bottom>
      <diagonal/>
    </border>
    <border>
      <left/>
      <right/>
      <top/>
      <bottom style="thin">
        <color theme="8" tint="-0.499984740745262"/>
      </bottom>
      <diagonal/>
    </border>
    <border>
      <left/>
      <right style="thick">
        <color theme="8" tint="-0.499984740745262"/>
      </right>
      <top/>
      <bottom style="thin">
        <color theme="8" tint="-0.499984740745262"/>
      </bottom>
      <diagonal/>
    </border>
    <border>
      <left style="thick">
        <color theme="8"/>
      </left>
      <right/>
      <top style="dotted">
        <color theme="0" tint="-0.34998626667073579"/>
      </top>
      <bottom style="medium">
        <color theme="8"/>
      </bottom>
      <diagonal/>
    </border>
    <border>
      <left/>
      <right/>
      <top style="dotted">
        <color theme="0" tint="-0.34998626667073579"/>
      </top>
      <bottom style="medium">
        <color theme="8"/>
      </bottom>
      <diagonal/>
    </border>
  </borders>
  <cellStyleXfs count="3">
    <xf numFmtId="0" fontId="0" fillId="0" borderId="0"/>
    <xf numFmtId="0" fontId="9" fillId="5" borderId="0" applyNumberFormat="0" applyBorder="0" applyAlignment="0" applyProtection="0"/>
    <xf numFmtId="0" fontId="19" fillId="0" borderId="0" applyNumberFormat="0" applyFill="0" applyBorder="0" applyAlignment="0" applyProtection="0"/>
  </cellStyleXfs>
  <cellXfs count="220">
    <xf numFmtId="0" fontId="0" fillId="0" borderId="0" xfId="0"/>
    <xf numFmtId="0" fontId="0" fillId="2" borderId="1" xfId="0" applyFill="1" applyBorder="1" applyAlignment="1">
      <alignment horizontal="center"/>
    </xf>
    <xf numFmtId="0" fontId="0" fillId="2" borderId="0" xfId="0" applyFill="1"/>
    <xf numFmtId="0" fontId="0" fillId="3" borderId="1" xfId="0" applyFill="1" applyBorder="1" applyAlignment="1">
      <alignment horizontal="center"/>
    </xf>
    <xf numFmtId="0" fontId="0" fillId="3" borderId="1" xfId="0" applyFill="1" applyBorder="1" applyAlignment="1">
      <alignment horizontal="right"/>
    </xf>
    <xf numFmtId="0" fontId="1" fillId="3" borderId="1" xfId="0" applyFont="1" applyFill="1" applyBorder="1" applyAlignment="1" applyProtection="1">
      <alignment horizontal="center"/>
      <protection locked="0" hidden="1"/>
    </xf>
    <xf numFmtId="0" fontId="2" fillId="3" borderId="1" xfId="0" applyFont="1" applyFill="1" applyBorder="1"/>
    <xf numFmtId="0" fontId="3" fillId="3" borderId="1" xfId="0" applyFont="1" applyFill="1" applyBorder="1" applyAlignment="1" applyProtection="1">
      <alignment horizontal="right"/>
      <protection hidden="1"/>
    </xf>
    <xf numFmtId="0" fontId="0" fillId="2" borderId="0" xfId="0" applyFill="1" applyAlignment="1">
      <alignment horizontal="center"/>
    </xf>
    <xf numFmtId="0" fontId="3" fillId="2" borderId="1" xfId="0" applyFont="1" applyFill="1" applyBorder="1" applyProtection="1">
      <protection hidden="1"/>
    </xf>
    <xf numFmtId="0" fontId="0" fillId="2" borderId="1" xfId="0" applyFill="1" applyBorder="1"/>
    <xf numFmtId="0" fontId="4" fillId="4" borderId="1" xfId="0" applyFont="1" applyFill="1" applyBorder="1" applyAlignment="1" applyProtection="1">
      <alignment horizontal="center"/>
      <protection hidden="1"/>
    </xf>
    <xf numFmtId="0" fontId="5" fillId="4" borderId="1" xfId="0" applyFont="1" applyFill="1" applyBorder="1" applyProtection="1">
      <protection hidden="1"/>
    </xf>
    <xf numFmtId="0" fontId="6" fillId="0" borderId="0" xfId="0" applyFont="1"/>
    <xf numFmtId="0" fontId="6" fillId="0" borderId="0" xfId="0" applyFont="1" applyAlignment="1">
      <alignment vertical="center" wrapText="1"/>
    </xf>
    <xf numFmtId="0" fontId="7" fillId="0" borderId="0" xfId="0" applyFont="1"/>
    <xf numFmtId="0" fontId="3" fillId="2" borderId="0" xfId="0" applyFont="1" applyFill="1" applyProtection="1">
      <protection hidden="1"/>
    </xf>
    <xf numFmtId="0" fontId="3" fillId="2" borderId="2" xfId="0" applyFont="1" applyFill="1" applyBorder="1" applyProtection="1">
      <protection hidden="1"/>
    </xf>
    <xf numFmtId="0" fontId="0" fillId="2" borderId="2" xfId="0" applyFill="1" applyBorder="1"/>
    <xf numFmtId="1" fontId="0" fillId="0" borderId="0" xfId="0" applyNumberFormat="1"/>
    <xf numFmtId="0" fontId="3" fillId="2" borderId="1" xfId="0" applyFont="1" applyFill="1" applyBorder="1" applyAlignment="1" applyProtection="1">
      <alignment vertical="top" wrapText="1"/>
      <protection hidden="1"/>
    </xf>
    <xf numFmtId="0" fontId="1" fillId="2" borderId="1" xfId="0" applyFont="1" applyFill="1" applyBorder="1" applyAlignment="1" applyProtection="1">
      <alignment wrapText="1"/>
      <protection hidden="1"/>
    </xf>
    <xf numFmtId="0" fontId="0" fillId="2" borderId="1" xfId="0" applyFill="1" applyBorder="1" applyAlignment="1">
      <alignment horizontal="center" vertical="top"/>
    </xf>
    <xf numFmtId="0" fontId="0" fillId="2" borderId="8" xfId="0" applyFill="1" applyBorder="1"/>
    <xf numFmtId="0" fontId="0" fillId="2" borderId="1" xfId="0" applyFill="1" applyBorder="1" applyAlignment="1">
      <alignment horizontal="right" vertical="top"/>
    </xf>
    <xf numFmtId="0" fontId="1" fillId="0" borderId="1" xfId="0" applyFont="1" applyBorder="1" applyAlignment="1" applyProtection="1">
      <alignment horizontal="center"/>
      <protection locked="0"/>
    </xf>
    <xf numFmtId="0" fontId="0" fillId="0" borderId="0" xfId="0" applyAlignment="1">
      <alignment wrapText="1"/>
    </xf>
    <xf numFmtId="0" fontId="13" fillId="6" borderId="0" xfId="0" applyFont="1" applyFill="1"/>
    <xf numFmtId="0" fontId="8" fillId="0" borderId="0" xfId="0" applyFont="1" applyAlignment="1">
      <alignment wrapText="1"/>
    </xf>
    <xf numFmtId="1" fontId="8" fillId="3" borderId="1" xfId="0" applyNumberFormat="1" applyFont="1" applyFill="1" applyBorder="1" applyAlignment="1">
      <alignment horizontal="right"/>
    </xf>
    <xf numFmtId="1" fontId="4" fillId="4" borderId="1" xfId="0" applyNumberFormat="1" applyFont="1" applyFill="1" applyBorder="1" applyAlignment="1" applyProtection="1">
      <alignment horizontal="center"/>
      <protection hidden="1"/>
    </xf>
    <xf numFmtId="0" fontId="0" fillId="7" borderId="0" xfId="0" applyFill="1"/>
    <xf numFmtId="0" fontId="0" fillId="7" borderId="1" xfId="0" applyFill="1" applyBorder="1" applyAlignment="1">
      <alignment horizontal="center"/>
    </xf>
    <xf numFmtId="0" fontId="5" fillId="4" borderId="2" xfId="0" applyFont="1" applyFill="1" applyBorder="1" applyProtection="1">
      <protection hidden="1"/>
    </xf>
    <xf numFmtId="0" fontId="0" fillId="3" borderId="2" xfId="0" applyFill="1" applyBorder="1" applyAlignment="1">
      <alignment horizontal="right"/>
    </xf>
    <xf numFmtId="0" fontId="0" fillId="7" borderId="1" xfId="0" applyFill="1" applyBorder="1"/>
    <xf numFmtId="0" fontId="14" fillId="7" borderId="0" xfId="0" applyFont="1" applyFill="1"/>
    <xf numFmtId="164" fontId="0" fillId="0" borderId="0" xfId="0" applyNumberFormat="1"/>
    <xf numFmtId="0" fontId="0" fillId="7" borderId="14" xfId="0" applyFill="1" applyBorder="1"/>
    <xf numFmtId="0" fontId="3" fillId="7" borderId="0" xfId="0" applyFont="1" applyFill="1"/>
    <xf numFmtId="1" fontId="3" fillId="7" borderId="0" xfId="0" applyNumberFormat="1" applyFont="1" applyFill="1"/>
    <xf numFmtId="0" fontId="10" fillId="7" borderId="0" xfId="1" applyFont="1" applyFill="1" applyBorder="1" applyAlignment="1" applyProtection="1">
      <alignment horizontal="center"/>
      <protection hidden="1"/>
    </xf>
    <xf numFmtId="0" fontId="10" fillId="7" borderId="0" xfId="1" applyFont="1" applyFill="1" applyBorder="1"/>
    <xf numFmtId="0" fontId="10" fillId="7" borderId="3" xfId="1" applyFont="1" applyFill="1" applyBorder="1" applyAlignment="1" applyProtection="1">
      <alignment horizontal="center"/>
      <protection locked="0" hidden="1"/>
    </xf>
    <xf numFmtId="1" fontId="11" fillId="7" borderId="6" xfId="1" applyNumberFormat="1" applyFont="1" applyFill="1" applyBorder="1" applyProtection="1"/>
    <xf numFmtId="164" fontId="10" fillId="7" borderId="6" xfId="1" applyNumberFormat="1" applyFont="1" applyFill="1" applyBorder="1"/>
    <xf numFmtId="0" fontId="11" fillId="7" borderId="6" xfId="1" applyFont="1" applyFill="1" applyBorder="1"/>
    <xf numFmtId="0" fontId="10" fillId="7" borderId="6" xfId="1" applyFont="1" applyFill="1" applyBorder="1"/>
    <xf numFmtId="1" fontId="11" fillId="7" borderId="7" xfId="1" applyNumberFormat="1" applyFont="1" applyFill="1" applyBorder="1" applyProtection="1"/>
    <xf numFmtId="1" fontId="10" fillId="7" borderId="7" xfId="1" applyNumberFormat="1" applyFont="1" applyFill="1" applyBorder="1" applyProtection="1"/>
    <xf numFmtId="164" fontId="10" fillId="7" borderId="7" xfId="1" applyNumberFormat="1" applyFont="1" applyFill="1" applyBorder="1"/>
    <xf numFmtId="0" fontId="11" fillId="7" borderId="7" xfId="1" applyFont="1" applyFill="1" applyBorder="1"/>
    <xf numFmtId="0" fontId="10" fillId="7" borderId="7" xfId="1" applyFont="1" applyFill="1" applyBorder="1"/>
    <xf numFmtId="0" fontId="10" fillId="7" borderId="4" xfId="1" applyFont="1" applyFill="1" applyBorder="1" applyAlignment="1" applyProtection="1">
      <alignment horizontal="center"/>
      <protection locked="0" hidden="1"/>
    </xf>
    <xf numFmtId="0" fontId="10" fillId="7" borderId="5" xfId="1" applyFont="1" applyFill="1" applyBorder="1" applyAlignment="1" applyProtection="1">
      <alignment horizontal="center"/>
      <protection locked="0" hidden="1"/>
    </xf>
    <xf numFmtId="0" fontId="10" fillId="7" borderId="0" xfId="1" applyFont="1" applyFill="1" applyBorder="1" applyAlignment="1" applyProtection="1">
      <alignment horizontal="center"/>
      <protection locked="0" hidden="1"/>
    </xf>
    <xf numFmtId="1" fontId="10" fillId="7" borderId="0" xfId="1" applyNumberFormat="1" applyFont="1" applyFill="1" applyBorder="1"/>
    <xf numFmtId="1" fontId="11" fillId="7" borderId="0" xfId="1" applyNumberFormat="1" applyFont="1" applyFill="1" applyBorder="1" applyProtection="1"/>
    <xf numFmtId="164" fontId="10" fillId="7" borderId="0" xfId="1" applyNumberFormat="1" applyFont="1" applyFill="1" applyBorder="1"/>
    <xf numFmtId="0" fontId="10" fillId="7" borderId="8" xfId="1" applyFont="1" applyFill="1" applyBorder="1" applyAlignment="1" applyProtection="1">
      <alignment horizontal="center"/>
      <protection locked="0" hidden="1"/>
    </xf>
    <xf numFmtId="164" fontId="10" fillId="7" borderId="0" xfId="1" applyNumberFormat="1" applyFont="1" applyFill="1" applyBorder="1" applyProtection="1"/>
    <xf numFmtId="164" fontId="10" fillId="7" borderId="7" xfId="1" applyNumberFormat="1" applyFont="1" applyFill="1" applyBorder="1" applyProtection="1"/>
    <xf numFmtId="165" fontId="10" fillId="7" borderId="0" xfId="1" applyNumberFormat="1" applyFont="1" applyFill="1" applyBorder="1"/>
    <xf numFmtId="1" fontId="0" fillId="7" borderId="0" xfId="0" applyNumberFormat="1" applyFill="1"/>
    <xf numFmtId="0" fontId="0" fillId="7" borderId="15" xfId="0" applyFill="1" applyBorder="1"/>
    <xf numFmtId="0" fontId="0" fillId="7" borderId="16" xfId="0" applyFill="1" applyBorder="1"/>
    <xf numFmtId="0" fontId="0" fillId="7" borderId="17" xfId="0" applyFill="1" applyBorder="1"/>
    <xf numFmtId="0" fontId="0" fillId="7" borderId="18" xfId="0" applyFill="1" applyBorder="1"/>
    <xf numFmtId="0" fontId="3" fillId="7" borderId="15" xfId="0" applyFont="1" applyFill="1" applyBorder="1"/>
    <xf numFmtId="0" fontId="3" fillId="7" borderId="16" xfId="0" applyFont="1" applyFill="1" applyBorder="1"/>
    <xf numFmtId="164" fontId="10" fillId="7" borderId="19" xfId="1" applyNumberFormat="1" applyFont="1" applyFill="1" applyBorder="1" applyAlignment="1">
      <alignment horizontal="center"/>
    </xf>
    <xf numFmtId="1" fontId="10" fillId="7" borderId="20" xfId="1" applyNumberFormat="1" applyFont="1" applyFill="1" applyBorder="1" applyProtection="1"/>
    <xf numFmtId="164" fontId="10" fillId="7" borderId="21" xfId="1" applyNumberFormat="1" applyFont="1" applyFill="1" applyBorder="1" applyAlignment="1">
      <alignment horizontal="center"/>
    </xf>
    <xf numFmtId="1" fontId="10" fillId="7" borderId="22" xfId="1" applyNumberFormat="1" applyFont="1" applyFill="1" applyBorder="1" applyProtection="1"/>
    <xf numFmtId="0" fontId="10" fillId="7" borderId="15" xfId="1" applyFont="1" applyFill="1" applyBorder="1" applyAlignment="1">
      <alignment horizontal="center"/>
    </xf>
    <xf numFmtId="1" fontId="10" fillId="7" borderId="16" xfId="1" applyNumberFormat="1" applyFont="1" applyFill="1" applyBorder="1"/>
    <xf numFmtId="0" fontId="10" fillId="7" borderId="16" xfId="1" applyFont="1" applyFill="1" applyBorder="1"/>
    <xf numFmtId="164" fontId="10" fillId="7" borderId="15" xfId="1" applyNumberFormat="1" applyFont="1" applyFill="1" applyBorder="1" applyAlignment="1">
      <alignment horizontal="center"/>
    </xf>
    <xf numFmtId="0" fontId="10" fillId="7" borderId="15" xfId="1" applyFont="1" applyFill="1" applyBorder="1"/>
    <xf numFmtId="1" fontId="8" fillId="7" borderId="0" xfId="0" applyNumberFormat="1" applyFont="1" applyFill="1"/>
    <xf numFmtId="164" fontId="10" fillId="7" borderId="19" xfId="1" applyNumberFormat="1" applyFont="1" applyFill="1" applyBorder="1"/>
    <xf numFmtId="164" fontId="10" fillId="7" borderId="20" xfId="1" applyNumberFormat="1" applyFont="1" applyFill="1" applyBorder="1"/>
    <xf numFmtId="164" fontId="10" fillId="7" borderId="21" xfId="1" applyNumberFormat="1" applyFont="1" applyFill="1" applyBorder="1"/>
    <xf numFmtId="164" fontId="10" fillId="7" borderId="15" xfId="1" applyNumberFormat="1" applyFont="1" applyFill="1" applyBorder="1"/>
    <xf numFmtId="165" fontId="10" fillId="0" borderId="23" xfId="1" applyNumberFormat="1" applyFont="1" applyFill="1" applyBorder="1" applyProtection="1">
      <protection locked="0"/>
    </xf>
    <xf numFmtId="0" fontId="10" fillId="7" borderId="5" xfId="1" applyFont="1" applyFill="1" applyBorder="1" applyAlignment="1" applyProtection="1">
      <alignment horizontal="center"/>
      <protection hidden="1"/>
    </xf>
    <xf numFmtId="164" fontId="10" fillId="7" borderId="24" xfId="1" applyNumberFormat="1" applyFont="1" applyFill="1" applyBorder="1" applyAlignment="1">
      <alignment horizontal="center"/>
    </xf>
    <xf numFmtId="1" fontId="10" fillId="7" borderId="25" xfId="1" applyNumberFormat="1" applyFont="1" applyFill="1" applyBorder="1" applyProtection="1"/>
    <xf numFmtId="1" fontId="10" fillId="7" borderId="26" xfId="1" applyNumberFormat="1" applyFont="1" applyFill="1" applyBorder="1" applyProtection="1"/>
    <xf numFmtId="164" fontId="10" fillId="7" borderId="25" xfId="1" applyNumberFormat="1" applyFont="1" applyFill="1" applyBorder="1"/>
    <xf numFmtId="0" fontId="11" fillId="7" borderId="25" xfId="1" applyFont="1" applyFill="1" applyBorder="1"/>
    <xf numFmtId="0" fontId="10" fillId="7" borderId="25" xfId="1" applyFont="1" applyFill="1" applyBorder="1"/>
    <xf numFmtId="164" fontId="10" fillId="7" borderId="24" xfId="1" applyNumberFormat="1" applyFont="1" applyFill="1" applyBorder="1"/>
    <xf numFmtId="164" fontId="10" fillId="7" borderId="16" xfId="1" applyNumberFormat="1" applyFont="1" applyFill="1" applyBorder="1"/>
    <xf numFmtId="164" fontId="10" fillId="7" borderId="25" xfId="1" applyNumberFormat="1" applyFont="1" applyFill="1" applyBorder="1" applyProtection="1"/>
    <xf numFmtId="165" fontId="10" fillId="0" borderId="29" xfId="1" applyNumberFormat="1" applyFont="1" applyFill="1" applyBorder="1" applyProtection="1">
      <protection locked="0"/>
    </xf>
    <xf numFmtId="0" fontId="8" fillId="9" borderId="10" xfId="0" applyFont="1" applyFill="1" applyBorder="1"/>
    <xf numFmtId="0" fontId="8" fillId="9" borderId="27" xfId="0" applyFont="1" applyFill="1" applyBorder="1"/>
    <xf numFmtId="0" fontId="8" fillId="9" borderId="28" xfId="0" applyFont="1" applyFill="1" applyBorder="1"/>
    <xf numFmtId="0" fontId="10" fillId="7" borderId="31" xfId="1" applyFont="1" applyFill="1" applyBorder="1" applyAlignment="1" applyProtection="1">
      <alignment horizontal="center"/>
      <protection hidden="1"/>
    </xf>
    <xf numFmtId="0" fontId="10" fillId="7" borderId="32" xfId="1" applyFont="1" applyFill="1" applyBorder="1" applyAlignment="1" applyProtection="1">
      <alignment horizontal="center"/>
      <protection hidden="1"/>
    </xf>
    <xf numFmtId="0" fontId="10" fillId="7" borderId="30" xfId="1" applyFont="1" applyFill="1" applyBorder="1" applyAlignment="1" applyProtection="1">
      <alignment horizontal="center"/>
      <protection hidden="1"/>
    </xf>
    <xf numFmtId="0" fontId="10" fillId="7" borderId="31" xfId="1" applyFont="1" applyFill="1" applyBorder="1"/>
    <xf numFmtId="0" fontId="0" fillId="10" borderId="0" xfId="0" applyFill="1"/>
    <xf numFmtId="0" fontId="1" fillId="0" borderId="1"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14" fillId="2" borderId="0" xfId="0" applyFont="1" applyFill="1" applyAlignment="1">
      <alignment horizontal="right"/>
    </xf>
    <xf numFmtId="0" fontId="0" fillId="0" borderId="8" xfId="0" applyBorder="1"/>
    <xf numFmtId="0" fontId="0" fillId="2" borderId="0" xfId="0" applyFill="1" applyProtection="1">
      <protection locked="0"/>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1" xfId="1" applyFont="1" applyFill="1" applyBorder="1" applyAlignment="1" applyProtection="1">
      <alignment horizontal="center"/>
      <protection locked="0"/>
    </xf>
    <xf numFmtId="0" fontId="0" fillId="0" borderId="0" xfId="0" applyAlignment="1">
      <alignment horizontal="right"/>
    </xf>
    <xf numFmtId="0" fontId="13" fillId="8" borderId="36" xfId="0" applyFont="1" applyFill="1" applyBorder="1"/>
    <xf numFmtId="0" fontId="0" fillId="8" borderId="37" xfId="0" applyFill="1" applyBorder="1"/>
    <xf numFmtId="0" fontId="0" fillId="8" borderId="38" xfId="0" applyFill="1" applyBorder="1"/>
    <xf numFmtId="0" fontId="10" fillId="7" borderId="32" xfId="1" applyFont="1" applyFill="1" applyBorder="1" applyProtection="1">
      <protection hidden="1"/>
    </xf>
    <xf numFmtId="0" fontId="10" fillId="7" borderId="39" xfId="1" applyFont="1" applyFill="1" applyBorder="1" applyProtection="1">
      <protection hidden="1"/>
    </xf>
    <xf numFmtId="0" fontId="10" fillId="7" borderId="40" xfId="1" applyFont="1" applyFill="1" applyBorder="1" applyProtection="1">
      <protection hidden="1"/>
    </xf>
    <xf numFmtId="0" fontId="10" fillId="7" borderId="41" xfId="1" applyFont="1" applyFill="1" applyBorder="1" applyProtection="1">
      <protection hidden="1"/>
    </xf>
    <xf numFmtId="0" fontId="11" fillId="9" borderId="27" xfId="1" applyFont="1" applyFill="1" applyBorder="1" applyAlignment="1">
      <alignment horizontal="right"/>
    </xf>
    <xf numFmtId="0" fontId="10" fillId="7" borderId="15" xfId="1" applyFont="1" applyFill="1" applyBorder="1" applyAlignment="1" applyProtection="1">
      <alignment horizontal="right"/>
      <protection hidden="1"/>
    </xf>
    <xf numFmtId="0" fontId="10" fillId="7" borderId="15" xfId="1" applyFont="1" applyFill="1" applyBorder="1" applyProtection="1">
      <protection hidden="1"/>
    </xf>
    <xf numFmtId="0" fontId="3" fillId="7" borderId="42" xfId="0" applyFont="1" applyFill="1" applyBorder="1" applyProtection="1">
      <protection hidden="1"/>
    </xf>
    <xf numFmtId="0" fontId="3" fillId="7" borderId="43" xfId="0" applyFont="1" applyFill="1" applyBorder="1" applyProtection="1">
      <protection hidden="1"/>
    </xf>
    <xf numFmtId="0" fontId="0" fillId="7" borderId="32" xfId="0" applyFill="1" applyBorder="1"/>
    <xf numFmtId="0" fontId="0" fillId="7" borderId="31" xfId="0" applyFill="1" applyBorder="1"/>
    <xf numFmtId="0" fontId="0" fillId="7" borderId="30" xfId="0" applyFill="1" applyBorder="1"/>
    <xf numFmtId="0" fontId="0" fillId="7" borderId="45" xfId="0" applyFill="1" applyBorder="1"/>
    <xf numFmtId="0" fontId="0" fillId="7" borderId="46" xfId="0" applyFill="1" applyBorder="1"/>
    <xf numFmtId="0" fontId="0" fillId="7" borderId="44" xfId="0" applyFill="1" applyBorder="1"/>
    <xf numFmtId="0" fontId="0" fillId="7" borderId="47" xfId="0" applyFill="1" applyBorder="1"/>
    <xf numFmtId="0" fontId="0" fillId="7" borderId="48" xfId="0" applyFill="1" applyBorder="1"/>
    <xf numFmtId="0" fontId="0" fillId="7" borderId="49" xfId="0" applyFill="1" applyBorder="1"/>
    <xf numFmtId="1" fontId="0" fillId="7" borderId="48" xfId="0" applyNumberFormat="1" applyFill="1" applyBorder="1"/>
    <xf numFmtId="0" fontId="0" fillId="7" borderId="50" xfId="0" applyFill="1" applyBorder="1"/>
    <xf numFmtId="0" fontId="0" fillId="7" borderId="51" xfId="0" applyFill="1" applyBorder="1"/>
    <xf numFmtId="0" fontId="0" fillId="7" borderId="52" xfId="0" applyFill="1" applyBorder="1"/>
    <xf numFmtId="164" fontId="0" fillId="7" borderId="52" xfId="0" applyNumberFormat="1" applyFill="1" applyBorder="1"/>
    <xf numFmtId="0" fontId="3" fillId="7" borderId="51" xfId="0" applyFont="1" applyFill="1" applyBorder="1"/>
    <xf numFmtId="0" fontId="3" fillId="7" borderId="52" xfId="0" applyFont="1" applyFill="1" applyBorder="1"/>
    <xf numFmtId="1" fontId="3" fillId="7" borderId="52" xfId="0" applyNumberFormat="1" applyFont="1" applyFill="1" applyBorder="1"/>
    <xf numFmtId="0" fontId="3" fillId="7" borderId="53" xfId="0" applyFont="1" applyFill="1" applyBorder="1"/>
    <xf numFmtId="1" fontId="3" fillId="7" borderId="53" xfId="0" applyNumberFormat="1" applyFont="1" applyFill="1" applyBorder="1"/>
    <xf numFmtId="0" fontId="3" fillId="0" borderId="54" xfId="0" applyFont="1" applyBorder="1" applyProtection="1">
      <protection locked="0"/>
    </xf>
    <xf numFmtId="1" fontId="2" fillId="7" borderId="52" xfId="0" applyNumberFormat="1" applyFont="1" applyFill="1" applyBorder="1"/>
    <xf numFmtId="1" fontId="2" fillId="7" borderId="53" xfId="0" applyNumberFormat="1" applyFont="1" applyFill="1" applyBorder="1"/>
    <xf numFmtId="0" fontId="0" fillId="7" borderId="55" xfId="0" applyFill="1" applyBorder="1"/>
    <xf numFmtId="0" fontId="3" fillId="7" borderId="56" xfId="0" applyFont="1" applyFill="1" applyBorder="1"/>
    <xf numFmtId="0" fontId="3" fillId="7" borderId="57" xfId="0" applyFont="1" applyFill="1" applyBorder="1"/>
    <xf numFmtId="0" fontId="0" fillId="11" borderId="0" xfId="0" applyFill="1"/>
    <xf numFmtId="0" fontId="0" fillId="11" borderId="60" xfId="0" applyFill="1" applyBorder="1"/>
    <xf numFmtId="0" fontId="0" fillId="11" borderId="59" xfId="0" applyFill="1" applyBorder="1"/>
    <xf numFmtId="0" fontId="0" fillId="11" borderId="62" xfId="0" applyFill="1" applyBorder="1"/>
    <xf numFmtId="0" fontId="0" fillId="11" borderId="63" xfId="0" applyFill="1" applyBorder="1"/>
    <xf numFmtId="0" fontId="0" fillId="0" borderId="60" xfId="0" applyBorder="1" applyAlignment="1" applyProtection="1">
      <alignment horizontal="left"/>
      <protection locked="0"/>
    </xf>
    <xf numFmtId="0" fontId="0" fillId="11" borderId="60" xfId="0" applyFill="1" applyBorder="1" applyAlignment="1">
      <alignment horizontal="left"/>
    </xf>
    <xf numFmtId="0" fontId="0" fillId="11" borderId="59" xfId="0" applyFill="1" applyBorder="1" applyAlignment="1">
      <alignment horizontal="left"/>
    </xf>
    <xf numFmtId="0" fontId="0" fillId="0" borderId="59" xfId="0" applyBorder="1" applyAlignment="1" applyProtection="1">
      <alignment horizontal="center"/>
      <protection locked="0"/>
    </xf>
    <xf numFmtId="0" fontId="0" fillId="11" borderId="59" xfId="0" applyFill="1" applyBorder="1" applyAlignment="1">
      <alignment horizontal="center"/>
    </xf>
    <xf numFmtId="0" fontId="14" fillId="11" borderId="62" xfId="0" applyFont="1" applyFill="1" applyBorder="1"/>
    <xf numFmtId="0" fontId="14" fillId="11" borderId="64" xfId="0" applyFont="1" applyFill="1" applyBorder="1"/>
    <xf numFmtId="0" fontId="14" fillId="11" borderId="63" xfId="0" applyFont="1" applyFill="1" applyBorder="1"/>
    <xf numFmtId="0" fontId="14" fillId="11" borderId="0" xfId="0" applyFont="1" applyFill="1"/>
    <xf numFmtId="0" fontId="0" fillId="11" borderId="65" xfId="0" applyFill="1" applyBorder="1"/>
    <xf numFmtId="1" fontId="0" fillId="11" borderId="66" xfId="0" applyNumberFormat="1" applyFill="1" applyBorder="1" applyAlignment="1">
      <alignment horizontal="left"/>
    </xf>
    <xf numFmtId="1" fontId="0" fillId="11" borderId="65" xfId="0" applyNumberFormat="1" applyFill="1" applyBorder="1" applyAlignment="1">
      <alignment horizontal="left"/>
    </xf>
    <xf numFmtId="0" fontId="0" fillId="11" borderId="67" xfId="0" applyFill="1" applyBorder="1"/>
    <xf numFmtId="0" fontId="0" fillId="11" borderId="0" xfId="0" applyFill="1" applyAlignment="1">
      <alignment horizontal="left"/>
    </xf>
    <xf numFmtId="0" fontId="0" fillId="11" borderId="68" xfId="0" applyFill="1" applyBorder="1"/>
    <xf numFmtId="0" fontId="0" fillId="11" borderId="69" xfId="0" applyFill="1" applyBorder="1"/>
    <xf numFmtId="0" fontId="0" fillId="0" borderId="70" xfId="0" applyBorder="1" applyAlignment="1" applyProtection="1">
      <alignment horizontal="left"/>
      <protection locked="0"/>
    </xf>
    <xf numFmtId="0" fontId="0" fillId="11" borderId="68" xfId="0" applyFill="1" applyBorder="1" applyAlignment="1">
      <alignment horizontal="center"/>
    </xf>
    <xf numFmtId="0" fontId="0" fillId="0" borderId="68" xfId="0" applyBorder="1" applyAlignment="1" applyProtection="1">
      <alignment horizontal="center"/>
      <protection locked="0"/>
    </xf>
    <xf numFmtId="0" fontId="0" fillId="11" borderId="70" xfId="0" applyFill="1" applyBorder="1"/>
    <xf numFmtId="0" fontId="0" fillId="11" borderId="59" xfId="0" applyFill="1" applyBorder="1" applyProtection="1">
      <protection locked="0"/>
    </xf>
    <xf numFmtId="0" fontId="8" fillId="0" borderId="0" xfId="0" applyFont="1"/>
    <xf numFmtId="0" fontId="10" fillId="7" borderId="0" xfId="1" applyFont="1" applyFill="1" applyBorder="1" applyProtection="1">
      <protection hidden="1"/>
    </xf>
    <xf numFmtId="0" fontId="18" fillId="6" borderId="0" xfId="0" applyFont="1" applyFill="1"/>
    <xf numFmtId="49" fontId="8" fillId="2" borderId="0" xfId="0" applyNumberFormat="1" applyFont="1" applyFill="1" applyProtection="1">
      <protection locked="0"/>
    </xf>
    <xf numFmtId="0" fontId="19" fillId="2" borderId="0" xfId="2" applyFill="1" applyBorder="1" applyProtection="1">
      <protection locked="0"/>
    </xf>
    <xf numFmtId="49" fontId="0" fillId="2" borderId="0" xfId="0" applyNumberFormat="1" applyFill="1" applyProtection="1">
      <protection locked="0"/>
    </xf>
    <xf numFmtId="0" fontId="8" fillId="2" borderId="0" xfId="0" quotePrefix="1" applyFont="1" applyFill="1" applyProtection="1">
      <protection locked="0"/>
    </xf>
    <xf numFmtId="0" fontId="19" fillId="2" borderId="0" xfId="2" quotePrefix="1" applyFill="1" applyBorder="1" applyProtection="1">
      <protection locked="0"/>
    </xf>
    <xf numFmtId="0" fontId="3" fillId="11" borderId="0" xfId="0" applyFont="1" applyFill="1"/>
    <xf numFmtId="0" fontId="0" fillId="0" borderId="70" xfId="0" applyBorder="1" applyAlignment="1" applyProtection="1">
      <alignment horizontal="left" wrapText="1"/>
      <protection locked="0"/>
    </xf>
    <xf numFmtId="1" fontId="14" fillId="12" borderId="64" xfId="0" applyNumberFormat="1" applyFont="1" applyFill="1" applyBorder="1" applyAlignment="1">
      <alignment horizontal="center"/>
    </xf>
    <xf numFmtId="0" fontId="0" fillId="12" borderId="0" xfId="0" applyFill="1" applyAlignment="1">
      <alignment horizontal="center"/>
    </xf>
    <xf numFmtId="0" fontId="6" fillId="12" borderId="1" xfId="0" applyFont="1" applyFill="1" applyBorder="1" applyAlignment="1">
      <alignment vertical="center" wrapText="1"/>
    </xf>
    <xf numFmtId="0" fontId="6" fillId="1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horizontal="right"/>
    </xf>
    <xf numFmtId="0" fontId="0" fillId="12" borderId="1" xfId="0" applyFill="1" applyBorder="1" applyAlignment="1">
      <alignment horizontal="center"/>
    </xf>
    <xf numFmtId="0" fontId="6" fillId="13" borderId="1" xfId="0" applyFont="1" applyFill="1" applyBorder="1" applyAlignment="1">
      <alignment vertical="center" wrapText="1"/>
    </xf>
    <xf numFmtId="0" fontId="6" fillId="13" borderId="1" xfId="0" applyFont="1" applyFill="1" applyBorder="1" applyAlignment="1">
      <alignment horizontal="center" vertical="center" wrapText="1"/>
    </xf>
    <xf numFmtId="0" fontId="0" fillId="0" borderId="60" xfId="0" applyBorder="1" applyAlignment="1">
      <alignment horizontal="left"/>
    </xf>
    <xf numFmtId="0" fontId="0" fillId="0" borderId="1" xfId="0" applyBorder="1" applyAlignment="1">
      <alignment horizontal="left" vertical="center" wrapText="1"/>
    </xf>
    <xf numFmtId="1" fontId="8" fillId="9" borderId="10" xfId="0" applyNumberFormat="1" applyFont="1" applyFill="1" applyBorder="1"/>
    <xf numFmtId="0" fontId="14" fillId="0" borderId="2" xfId="0" applyFont="1" applyBorder="1" applyAlignment="1" applyProtection="1">
      <alignment horizontal="left"/>
      <protection locked="0"/>
    </xf>
    <xf numFmtId="0" fontId="14" fillId="0" borderId="10" xfId="0" applyFont="1" applyBorder="1" applyAlignment="1" applyProtection="1">
      <alignment horizontal="left"/>
      <protection locked="0"/>
    </xf>
    <xf numFmtId="0" fontId="14" fillId="0" borderId="9" xfId="0" applyFont="1" applyBorder="1" applyAlignment="1" applyProtection="1">
      <alignment horizontal="left"/>
      <protection locked="0"/>
    </xf>
    <xf numFmtId="0" fontId="8" fillId="11" borderId="61" xfId="0" applyFont="1" applyFill="1" applyBorder="1" applyAlignment="1">
      <alignment horizontal="center"/>
    </xf>
    <xf numFmtId="0" fontId="8" fillId="11" borderId="0" xfId="0" applyFont="1" applyFill="1" applyAlignment="1">
      <alignment horizontal="left"/>
    </xf>
    <xf numFmtId="0" fontId="6" fillId="0" borderId="0" xfId="0" applyFont="1" applyAlignment="1">
      <alignment horizontal="left" vertical="center" wrapText="1"/>
    </xf>
    <xf numFmtId="0" fontId="14" fillId="0" borderId="11" xfId="0" applyFont="1" applyBorder="1" applyAlignment="1">
      <alignment horizontal="left"/>
    </xf>
    <xf numFmtId="0" fontId="14" fillId="0" borderId="12" xfId="0" applyFont="1" applyBorder="1" applyAlignment="1">
      <alignment horizontal="left"/>
    </xf>
    <xf numFmtId="0" fontId="14" fillId="0" borderId="13" xfId="0" applyFont="1" applyBorder="1" applyAlignment="1">
      <alignment horizontal="left"/>
    </xf>
    <xf numFmtId="0" fontId="23" fillId="7" borderId="0" xfId="0" applyFont="1" applyFill="1" applyAlignment="1">
      <alignment horizontal="center"/>
    </xf>
    <xf numFmtId="0" fontId="0" fillId="7" borderId="0" xfId="0" applyFill="1" applyAlignment="1">
      <alignment horizontal="center"/>
    </xf>
    <xf numFmtId="0" fontId="11" fillId="7" borderId="56" xfId="1" applyFont="1" applyFill="1" applyBorder="1" applyAlignment="1">
      <alignment horizontal="center"/>
    </xf>
    <xf numFmtId="0" fontId="11" fillId="7" borderId="57" xfId="1" applyFont="1" applyFill="1" applyBorder="1" applyAlignment="1">
      <alignment horizontal="center"/>
    </xf>
    <xf numFmtId="0" fontId="11" fillId="7" borderId="58" xfId="1" applyFont="1" applyFill="1" applyBorder="1" applyAlignment="1">
      <alignment horizontal="center"/>
    </xf>
    <xf numFmtId="0" fontId="2" fillId="7" borderId="33" xfId="0" applyFont="1" applyFill="1" applyBorder="1" applyAlignment="1">
      <alignment horizontal="left"/>
    </xf>
    <xf numFmtId="0" fontId="2" fillId="7" borderId="34" xfId="0" applyFont="1" applyFill="1" applyBorder="1" applyAlignment="1">
      <alignment horizontal="left"/>
    </xf>
    <xf numFmtId="0" fontId="2" fillId="7" borderId="35" xfId="0" applyFont="1" applyFill="1" applyBorder="1" applyAlignment="1">
      <alignment horizontal="left"/>
    </xf>
    <xf numFmtId="0" fontId="16" fillId="7" borderId="56" xfId="1" applyFont="1" applyFill="1" applyBorder="1" applyAlignment="1">
      <alignment horizontal="center" wrapText="1"/>
    </xf>
    <xf numFmtId="0" fontId="16" fillId="7" borderId="57" xfId="1" applyFont="1" applyFill="1" applyBorder="1" applyAlignment="1">
      <alignment horizontal="center" wrapText="1"/>
    </xf>
    <xf numFmtId="0" fontId="16" fillId="7" borderId="58" xfId="1" applyFont="1" applyFill="1" applyBorder="1" applyAlignment="1">
      <alignment horizontal="center" wrapText="1"/>
    </xf>
    <xf numFmtId="1" fontId="2" fillId="7" borderId="71" xfId="0" applyNumberFormat="1" applyFont="1" applyFill="1" applyBorder="1" applyAlignment="1">
      <alignment horizontal="right"/>
    </xf>
    <xf numFmtId="1" fontId="2" fillId="7" borderId="72" xfId="0" applyNumberFormat="1" applyFont="1" applyFill="1" applyBorder="1" applyAlignment="1">
      <alignment horizontal="right"/>
    </xf>
  </cellXfs>
  <cellStyles count="3">
    <cellStyle name="Hyperlinkki" xfId="2" builtinId="8"/>
    <cellStyle name="Hyvä" xfId="1" builtinId="26"/>
    <cellStyle name="Normaali" xfId="0" builtinId="0"/>
  </cellStyles>
  <dxfs count="0"/>
  <tableStyles count="0" defaultTableStyle="TableStyleMedium2" defaultPivotStyle="PivotStyleLight16"/>
  <colors>
    <mruColors>
      <color rgb="FFCEF9FE"/>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Drop" dropStyle="combo" dx="22" fmlaLink="D22" fmlaRange="Taulukot!$D$2:$D$5" noThreeD="1" sel="4" val="0"/>
</file>

<file path=xl/ctrlProps/ctrlProp11.xml><?xml version="1.0" encoding="utf-8"?>
<formControlPr xmlns="http://schemas.microsoft.com/office/spreadsheetml/2009/9/main" objectType="Drop" dropStyle="combo" dx="22" fmlaLink="D23" fmlaRange="Taulukot!$D$2:$D$5" noThreeD="1" sel="2" val="0"/>
</file>

<file path=xl/ctrlProps/ctrlProp12.xml><?xml version="1.0" encoding="utf-8"?>
<formControlPr xmlns="http://schemas.microsoft.com/office/spreadsheetml/2009/9/main" objectType="Drop" dropStyle="combo" dx="22" fmlaLink="D24" fmlaRange="Taulukot!$D$2:$D$5" noThreeD="1" sel="3" val="0"/>
</file>

<file path=xl/ctrlProps/ctrlProp13.xml><?xml version="1.0" encoding="utf-8"?>
<formControlPr xmlns="http://schemas.microsoft.com/office/spreadsheetml/2009/9/main" objectType="Drop" dropStyle="combo" dx="22" fmlaLink="D28" fmlaRange="Taulukot!$D$2:$D$5" noThreeD="1" sel="3" val="0"/>
</file>

<file path=xl/ctrlProps/ctrlProp14.xml><?xml version="1.0" encoding="utf-8"?>
<formControlPr xmlns="http://schemas.microsoft.com/office/spreadsheetml/2009/9/main" objectType="Drop" dropStyle="combo" dx="22" fmlaLink="D29" fmlaRange="Taulukot!$D$2:$D$5" noThreeD="1" sel="3" val="0"/>
</file>

<file path=xl/ctrlProps/ctrlProp15.xml><?xml version="1.0" encoding="utf-8"?>
<formControlPr xmlns="http://schemas.microsoft.com/office/spreadsheetml/2009/9/main" objectType="Drop" dropStyle="combo" dx="22" fmlaLink="D30" fmlaRange="Taulukot!$D$2:$D$5" noThreeD="1" sel="3" val="0"/>
</file>

<file path=xl/ctrlProps/ctrlProp16.xml><?xml version="1.0" encoding="utf-8"?>
<formControlPr xmlns="http://schemas.microsoft.com/office/spreadsheetml/2009/9/main" objectType="Drop" dropStyle="combo" dx="22" fmlaLink="D31" fmlaRange="Taulukot!$D$2:$D$5" noThreeD="1" sel="3" val="0"/>
</file>

<file path=xl/ctrlProps/ctrlProp17.xml><?xml version="1.0" encoding="utf-8"?>
<formControlPr xmlns="http://schemas.microsoft.com/office/spreadsheetml/2009/9/main" objectType="Drop" dropStyle="combo" dx="22" fmlaLink="D32" fmlaRange="Taulukot!$D$2:$D$5" noThreeD="1" sel="3" val="0"/>
</file>

<file path=xl/ctrlProps/ctrlProp18.xml><?xml version="1.0" encoding="utf-8"?>
<formControlPr xmlns="http://schemas.microsoft.com/office/spreadsheetml/2009/9/main" objectType="Drop" dropStyle="combo" dx="22" fmlaLink="D35" fmlaRange="Taulukot!$D$2:$D$5" noThreeD="1" sel="3" val="0"/>
</file>

<file path=xl/ctrlProps/ctrlProp19.xml><?xml version="1.0" encoding="utf-8"?>
<formControlPr xmlns="http://schemas.microsoft.com/office/spreadsheetml/2009/9/main" objectType="Drop" dropStyle="combo" dx="22" fmlaLink="D36" fmlaRange="Taulukot!$D$2:$D$5" noThreeD="1" sel="3" val="0"/>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Drop" dropStyle="combo" dx="22" fmlaLink="D37" fmlaRange="Taulukot!$D$2:$D$5" noThreeD="1" sel="3" val="0"/>
</file>

<file path=xl/ctrlProps/ctrlProp21.xml><?xml version="1.0" encoding="utf-8"?>
<formControlPr xmlns="http://schemas.microsoft.com/office/spreadsheetml/2009/9/main" objectType="Drop" dropStyle="combo" dx="22" fmlaLink="D38" fmlaRange="Taulukot!$D$2:$D$5" noThreeD="1" sel="3" val="0"/>
</file>

<file path=xl/ctrlProps/ctrlProp22.xml><?xml version="1.0" encoding="utf-8"?>
<formControlPr xmlns="http://schemas.microsoft.com/office/spreadsheetml/2009/9/main" objectType="Drop" dropStyle="combo" dx="22" fmlaLink="D41" fmlaRange="Taulukot!$D$2:$D$5" noThreeD="1" sel="1" val="0"/>
</file>

<file path=xl/ctrlProps/ctrlProp23.xml><?xml version="1.0" encoding="utf-8"?>
<formControlPr xmlns="http://schemas.microsoft.com/office/spreadsheetml/2009/9/main" objectType="Drop" dropStyle="combo" dx="22" fmlaLink="D42" fmlaRange="Taulukot!$D$2:$D$5" noThreeD="1" sel="1" val="0"/>
</file>

<file path=xl/ctrlProps/ctrlProp24.xml><?xml version="1.0" encoding="utf-8"?>
<formControlPr xmlns="http://schemas.microsoft.com/office/spreadsheetml/2009/9/main" objectType="Drop" dropStyle="combo" dx="22" fmlaLink="D43" fmlaRange="Taulukot!$D$2:$D$5" noThreeD="1" sel="1" val="0"/>
</file>

<file path=xl/ctrlProps/ctrlProp25.xml><?xml version="1.0" encoding="utf-8"?>
<formControlPr xmlns="http://schemas.microsoft.com/office/spreadsheetml/2009/9/main" objectType="Drop" dropStyle="combo" dx="22" fmlaLink="D44" fmlaRange="Taulukot!$D$2:$D$5" noThreeD="1" sel="1" val="0"/>
</file>

<file path=xl/ctrlProps/ctrlProp26.xml><?xml version="1.0" encoding="utf-8"?>
<formControlPr xmlns="http://schemas.microsoft.com/office/spreadsheetml/2009/9/main" objectType="Drop" dropStyle="combo" dx="22" fmlaLink="D45" fmlaRange="Taulukot!$D$2:$D$5" noThreeD="1" sel="1" val="0"/>
</file>

<file path=xl/ctrlProps/ctrlProp27.xml><?xml version="1.0" encoding="utf-8"?>
<formControlPr xmlns="http://schemas.microsoft.com/office/spreadsheetml/2009/9/main" objectType="Drop" dropStyle="combo" dx="22" fmlaLink="D46" fmlaRange="Taulukot!$D$2:$D$5" noThreeD="1" sel="1" val="0"/>
</file>

<file path=xl/ctrlProps/ctrlProp28.xml><?xml version="1.0" encoding="utf-8"?>
<formControlPr xmlns="http://schemas.microsoft.com/office/spreadsheetml/2009/9/main" objectType="Drop" dropStyle="combo" dx="22" fmlaLink="D49" fmlaRange="Taulukot!$D$2:$D$5" noThreeD="1" sel="3" val="0"/>
</file>

<file path=xl/ctrlProps/ctrlProp29.xml><?xml version="1.0" encoding="utf-8"?>
<formControlPr xmlns="http://schemas.microsoft.com/office/spreadsheetml/2009/9/main" objectType="Drop" dropStyle="combo" dx="22" fmlaLink="D50" fmlaRange="Taulukot!$D$2:$D$5" noThreeD="1" sel="3" val="0"/>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Drop" dropStyle="combo" dx="22" fmlaLink="D51" fmlaRange="Taulukot!$D$2:$D$5" noThreeD="1" sel="3" val="0"/>
</file>

<file path=xl/ctrlProps/ctrlProp31.xml><?xml version="1.0" encoding="utf-8"?>
<formControlPr xmlns="http://schemas.microsoft.com/office/spreadsheetml/2009/9/main" objectType="Drop" dropStyle="combo" dx="22" fmlaLink="D52" fmlaRange="Taulukot!$D$2:$D$5" noThreeD="1" sel="3" val="0"/>
</file>

<file path=xl/ctrlProps/ctrlProp32.xml><?xml version="1.0" encoding="utf-8"?>
<formControlPr xmlns="http://schemas.microsoft.com/office/spreadsheetml/2009/9/main" objectType="Drop" dropStyle="combo" dx="22" fmlaLink="D53" fmlaRange="Taulukot!$D$2:$D$5" noThreeD="1" sel="3" val="0"/>
</file>

<file path=xl/ctrlProps/ctrlProp33.xml><?xml version="1.0" encoding="utf-8"?>
<formControlPr xmlns="http://schemas.microsoft.com/office/spreadsheetml/2009/9/main" objectType="Drop" dropStyle="combo" dx="22" fmlaLink="D54" fmlaRange="Taulukot!$D$2:$D$5" noThreeD="1" sel="3" val="0"/>
</file>

<file path=xl/ctrlProps/ctrlProp34.xml><?xml version="1.0" encoding="utf-8"?>
<formControlPr xmlns="http://schemas.microsoft.com/office/spreadsheetml/2009/9/main" objectType="Drop" dropStyle="combo" dx="22" fmlaLink="D55" fmlaRange="Taulukot!$D$2:$D$5" noThreeD="1" sel="3" val="0"/>
</file>

<file path=xl/ctrlProps/ctrlProp35.xml><?xml version="1.0" encoding="utf-8"?>
<formControlPr xmlns="http://schemas.microsoft.com/office/spreadsheetml/2009/9/main" objectType="Drop" dropStyle="combo" dx="22" fmlaLink="D56" fmlaRange="Taulukot!$D$2:$D$5" noThreeD="1" sel="3" val="0"/>
</file>

<file path=xl/ctrlProps/ctrlProp36.xml><?xml version="1.0" encoding="utf-8"?>
<formControlPr xmlns="http://schemas.microsoft.com/office/spreadsheetml/2009/9/main" objectType="Drop" dropStyle="combo" dx="22" fmlaLink="D57" fmlaRange="Taulukot!$D$2:$D$5" noThreeD="1" sel="3" val="0"/>
</file>

<file path=xl/ctrlProps/ctrlProp37.xml><?xml version="1.0" encoding="utf-8"?>
<formControlPr xmlns="http://schemas.microsoft.com/office/spreadsheetml/2009/9/main" objectType="Drop" dropStyle="combo" dx="22" fmlaLink="D58" fmlaRange="Taulukot!$D$2:$D$5" noThreeD="1" sel="3" val="0"/>
</file>

<file path=xl/ctrlProps/ctrlProp38.xml><?xml version="1.0" encoding="utf-8"?>
<formControlPr xmlns="http://schemas.microsoft.com/office/spreadsheetml/2009/9/main" objectType="Drop" dropStyle="combo" dx="22" fmlaLink="D59" fmlaRange="Taulukot!$D$2:$D$5" noThreeD="1" sel="3" val="0"/>
</file>

<file path=xl/ctrlProps/ctrlProp39.xml><?xml version="1.0" encoding="utf-8"?>
<formControlPr xmlns="http://schemas.microsoft.com/office/spreadsheetml/2009/9/main" objectType="Drop" dropStyle="combo" dx="22" fmlaLink="D63" fmlaRange="Taulukot!$D$2:$D$5" noThreeD="1" sel="3" val="0"/>
</file>

<file path=xl/ctrlProps/ctrlProp4.xml><?xml version="1.0" encoding="utf-8"?>
<formControlPr xmlns="http://schemas.microsoft.com/office/spreadsheetml/2009/9/main" objectType="Drop" dropStyle="combo" dx="22" fmlaLink="D16" fmlaRange="Taulukot!$D$2:$D$5" noThreeD="1" sel="2" val="0"/>
</file>

<file path=xl/ctrlProps/ctrlProp40.xml><?xml version="1.0" encoding="utf-8"?>
<formControlPr xmlns="http://schemas.microsoft.com/office/spreadsheetml/2009/9/main" objectType="Drop" dropStyle="combo" dx="22" fmlaLink="D64" fmlaRange="Taulukot!$D$2:$D$5" noThreeD="1" sel="3" val="0"/>
</file>

<file path=xl/ctrlProps/ctrlProp41.xml><?xml version="1.0" encoding="utf-8"?>
<formControlPr xmlns="http://schemas.microsoft.com/office/spreadsheetml/2009/9/main" objectType="Drop" dropStyle="combo" dx="22" fmlaLink="D65" fmlaRange="Taulukot!$D$2:$D$5" noThreeD="1" sel="3" val="0"/>
</file>

<file path=xl/ctrlProps/ctrlProp42.xml><?xml version="1.0" encoding="utf-8"?>
<formControlPr xmlns="http://schemas.microsoft.com/office/spreadsheetml/2009/9/main" objectType="Drop" dropStyle="combo" dx="22" fmlaLink="D66" fmlaRange="Taulukot!$D$2:$D$5" noThreeD="1" sel="3" val="0"/>
</file>

<file path=xl/ctrlProps/ctrlProp43.xml><?xml version="1.0" encoding="utf-8"?>
<formControlPr xmlns="http://schemas.microsoft.com/office/spreadsheetml/2009/9/main" objectType="Drop" dropStyle="combo" dx="22" fmlaLink="D67" fmlaRange="Taulukot!$D$2:$D$5" noThreeD="1" sel="3" val="0"/>
</file>

<file path=xl/ctrlProps/ctrlProp44.xml><?xml version="1.0" encoding="utf-8"?>
<formControlPr xmlns="http://schemas.microsoft.com/office/spreadsheetml/2009/9/main" objectType="Drop" dropStyle="combo" dx="22" fmlaLink="D68" fmlaRange="Taulukot!$D$2:$D$5" noThreeD="1" sel="3" val="0"/>
</file>

<file path=xl/ctrlProps/ctrlProp45.xml><?xml version="1.0" encoding="utf-8"?>
<formControlPr xmlns="http://schemas.microsoft.com/office/spreadsheetml/2009/9/main" objectType="Drop" dropStyle="combo" dx="22" fmlaLink="D69" fmlaRange="Taulukot!$D$2:$D$5" noThreeD="1" sel="3" val="0"/>
</file>

<file path=xl/ctrlProps/ctrlProp5.xml><?xml version="1.0" encoding="utf-8"?>
<formControlPr xmlns="http://schemas.microsoft.com/office/spreadsheetml/2009/9/main" objectType="Drop" dropStyle="combo" dx="22" fmlaLink="D17" fmlaRange="Taulukot!$D$2:$D$5" noThreeD="1" sel="1" val="0"/>
</file>

<file path=xl/ctrlProps/ctrlProp6.xml><?xml version="1.0" encoding="utf-8"?>
<formControlPr xmlns="http://schemas.microsoft.com/office/spreadsheetml/2009/9/main" objectType="Drop" dropStyle="combo" dx="22" fmlaLink="D18" fmlaRange="Taulukot!$D$2:$D$5" noThreeD="1" sel="1" val="0"/>
</file>

<file path=xl/ctrlProps/ctrlProp7.xml><?xml version="1.0" encoding="utf-8"?>
<formControlPr xmlns="http://schemas.microsoft.com/office/spreadsheetml/2009/9/main" objectType="Drop" dropStyle="combo" dx="22" fmlaLink="D19" fmlaRange="Taulukot!$D$2:$D$5" noThreeD="1" sel="2" val="0"/>
</file>

<file path=xl/ctrlProps/ctrlProp8.xml><?xml version="1.0" encoding="utf-8"?>
<formControlPr xmlns="http://schemas.microsoft.com/office/spreadsheetml/2009/9/main" objectType="Drop" dropStyle="combo" dx="22" fmlaLink="D20" fmlaRange="Taulukot!$D$2:$D$5" noThreeD="1" sel="2" val="0"/>
</file>

<file path=xl/ctrlProps/ctrlProp9.xml><?xml version="1.0" encoding="utf-8"?>
<formControlPr xmlns="http://schemas.microsoft.com/office/spreadsheetml/2009/9/main" objectType="Drop" dropStyle="combo" dx="22" fmlaLink="D21" fmlaRange="Taulukot!$D$2:$D$5"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132825</xdr:rowOff>
    </xdr:from>
    <xdr:ext cx="6036974" cy="687945"/>
    <xdr:sp macro="" textlink="">
      <xdr:nvSpPr>
        <xdr:cNvPr id="4" name="Suorakulmio 3">
          <a:extLst>
            <a:ext uri="{FF2B5EF4-FFF2-40B4-BE49-F238E27FC236}">
              <a16:creationId xmlns:a16="http://schemas.microsoft.com/office/drawing/2014/main" id="{00000000-0008-0000-0000-000004000000}"/>
            </a:ext>
          </a:extLst>
        </xdr:cNvPr>
        <xdr:cNvSpPr/>
      </xdr:nvSpPr>
      <xdr:spPr>
        <a:xfrm>
          <a:off x="0" y="3561825"/>
          <a:ext cx="6036974" cy="687945"/>
        </a:xfrm>
        <a:prstGeom prst="rect">
          <a:avLst/>
        </a:prstGeom>
        <a:noFill/>
      </xdr:spPr>
      <xdr:txBody>
        <a:bodyPr wrap="none" lIns="91440" tIns="45720" rIns="91440" bIns="45720">
          <a:spAutoFit/>
        </a:bodyPr>
        <a:lstStyle/>
        <a:p>
          <a:pPr algn="ctr"/>
          <a:r>
            <a:rPr lang="fi-FI" sz="4000" b="0" cap="none" spc="0">
              <a:ln w="0"/>
              <a:solidFill>
                <a:schemeClr val="tx1"/>
              </a:solidFill>
              <a:effectLst>
                <a:outerShdw blurRad="38100" dist="19050" dir="2700000" algn="tl" rotWithShape="0">
                  <a:schemeClr val="dk1">
                    <a:alpha val="40000"/>
                  </a:schemeClr>
                </a:outerShdw>
              </a:effectLst>
            </a:rPr>
            <a:t>Ympäristöluvan laskelmia</a:t>
          </a:r>
        </a:p>
      </xdr:txBody>
    </xdr:sp>
    <xdr:clientData/>
  </xdr:oneCellAnchor>
  <mc:AlternateContent xmlns:mc="http://schemas.openxmlformats.org/markup-compatibility/2006">
    <mc:Choice xmlns:a14="http://schemas.microsoft.com/office/drawing/2010/main" Requires="a14">
      <xdr:twoCellAnchor>
        <xdr:from>
          <xdr:col>9</xdr:col>
          <xdr:colOff>47625</xdr:colOff>
          <xdr:row>27</xdr:row>
          <xdr:rowOff>38100</xdr:rowOff>
        </xdr:from>
        <xdr:to>
          <xdr:col>13</xdr:col>
          <xdr:colOff>171450</xdr:colOff>
          <xdr:row>29</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fi-FI" sz="1200" b="0" i="0" u="none" strike="noStrike" baseline="0">
                  <a:solidFill>
                    <a:srgbClr val="000000"/>
                  </a:solidFill>
                  <a:latin typeface="Arial"/>
                  <a:cs typeface="Arial"/>
                </a:rPr>
                <a:t>Tyhjennä solut</a:t>
              </a:r>
            </a:p>
          </xdr:txBody>
        </xdr:sp>
        <xdr:clientData fPrintsWithSheet="0"/>
      </xdr:twoCellAnchor>
    </mc:Choice>
    <mc:Fallback/>
  </mc:AlternateContent>
  <xdr:twoCellAnchor editAs="oneCell">
    <xdr:from>
      <xdr:col>0</xdr:col>
      <xdr:colOff>114300</xdr:colOff>
      <xdr:row>0</xdr:row>
      <xdr:rowOff>104776</xdr:rowOff>
    </xdr:from>
    <xdr:to>
      <xdr:col>4</xdr:col>
      <xdr:colOff>619125</xdr:colOff>
      <xdr:row>7</xdr:row>
      <xdr:rowOff>46285</xdr:rowOff>
    </xdr:to>
    <xdr:pic>
      <xdr:nvPicPr>
        <xdr:cNvPr id="5" name="Kuva 4">
          <a:extLst>
            <a:ext uri="{FF2B5EF4-FFF2-40B4-BE49-F238E27FC236}">
              <a16:creationId xmlns:a16="http://schemas.microsoft.com/office/drawing/2014/main" id="{CC1628A8-A390-33A2-37F4-329001ADB7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6"/>
          <a:ext cx="3648075" cy="1275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33504</xdr:colOff>
      <xdr:row>0</xdr:row>
      <xdr:rowOff>0</xdr:rowOff>
    </xdr:from>
    <xdr:to>
      <xdr:col>1</xdr:col>
      <xdr:colOff>857313</xdr:colOff>
      <xdr:row>3</xdr:row>
      <xdr:rowOff>19856</xdr:rowOff>
    </xdr:to>
    <xdr:pic>
      <xdr:nvPicPr>
        <xdr:cNvPr id="6" name="Kuva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grayscl/>
          <a:extLst>
            <a:ext uri="{BEBA8EAE-BF5A-486C-A8C5-ECC9F3942E4B}">
              <a14:imgProps xmlns:a14="http://schemas.microsoft.com/office/drawing/2010/main">
                <a14:imgLayer r:embed="rId2">
                  <a14:imgEffect>
                    <a14:colorTemperature colorTemp="2928"/>
                  </a14:imgEffect>
                </a14:imgLayer>
              </a14:imgProps>
            </a:ext>
            <a:ext uri="{28A0092B-C50C-407E-A947-70E740481C1C}">
              <a14:useLocalDpi xmlns:a14="http://schemas.microsoft.com/office/drawing/2010/main" val="0"/>
            </a:ext>
          </a:extLst>
        </a:blip>
        <a:stretch>
          <a:fillRect/>
        </a:stretch>
      </xdr:blipFill>
      <xdr:spPr>
        <a:xfrm>
          <a:off x="414504" y="0"/>
          <a:ext cx="814284" cy="620354"/>
        </a:xfrm>
        <a:prstGeom prst="rect">
          <a:avLst/>
        </a:prstGeom>
        <a:solidFill>
          <a:schemeClr val="accent1">
            <a:lumMod val="40000"/>
            <a:lumOff val="60000"/>
            <a:alpha val="60000"/>
          </a:schemeClr>
        </a:solidFill>
      </xdr:spPr>
    </xdr:pic>
    <xdr:clientData/>
  </xdr:twoCellAnchor>
  <mc:AlternateContent xmlns:mc="http://schemas.openxmlformats.org/markup-compatibility/2006">
    <mc:Choice xmlns:a14="http://schemas.microsoft.com/office/drawing/2010/main" Requires="a14">
      <xdr:twoCellAnchor>
        <xdr:from>
          <xdr:col>5</xdr:col>
          <xdr:colOff>752475</xdr:colOff>
          <xdr:row>14</xdr:row>
          <xdr:rowOff>9525</xdr:rowOff>
        </xdr:from>
        <xdr:to>
          <xdr:col>11</xdr:col>
          <xdr:colOff>295275</xdr:colOff>
          <xdr:row>18</xdr:row>
          <xdr:rowOff>76200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fi-FI" sz="1200" b="0" i="0" u="none" strike="noStrike" baseline="0">
                  <a:solidFill>
                    <a:srgbClr val="000000"/>
                  </a:solidFill>
                  <a:latin typeface="Arial"/>
                  <a:cs typeface="Arial"/>
                </a:rPr>
                <a:t>Tyhjennä eläinmäärät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12</xdr:col>
      <xdr:colOff>214312</xdr:colOff>
      <xdr:row>35</xdr:row>
      <xdr:rowOff>154781</xdr:rowOff>
    </xdr:from>
    <xdr:ext cx="184731" cy="256160"/>
    <xdr:sp macro="" textlink="">
      <xdr:nvSpPr>
        <xdr:cNvPr id="2" name="Tekstiruutu 1">
          <a:extLst>
            <a:ext uri="{FF2B5EF4-FFF2-40B4-BE49-F238E27FC236}">
              <a16:creationId xmlns:a16="http://schemas.microsoft.com/office/drawing/2014/main" id="{00000000-0008-0000-0200-000002000000}"/>
            </a:ext>
          </a:extLst>
        </xdr:cNvPr>
        <xdr:cNvSpPr txBox="1"/>
      </xdr:nvSpPr>
      <xdr:spPr>
        <a:xfrm>
          <a:off x="14311312" y="7608094"/>
          <a:ext cx="184731"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mc:AlternateContent xmlns:mc="http://schemas.openxmlformats.org/markup-compatibility/2006">
    <mc:Choice xmlns:a14="http://schemas.microsoft.com/office/drawing/2010/main" Requires="a14">
      <xdr:twoCellAnchor>
        <xdr:from>
          <xdr:col>1</xdr:col>
          <xdr:colOff>1419225</xdr:colOff>
          <xdr:row>35</xdr:row>
          <xdr:rowOff>76200</xdr:rowOff>
        </xdr:from>
        <xdr:to>
          <xdr:col>3</xdr:col>
          <xdr:colOff>1857375</xdr:colOff>
          <xdr:row>51</xdr:row>
          <xdr:rowOff>76200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fi-FI" sz="1200" b="0" i="0" u="none" strike="noStrike" baseline="0">
                  <a:solidFill>
                    <a:srgbClr val="000000"/>
                  </a:solidFill>
                  <a:latin typeface="Arial"/>
                  <a:cs typeface="Arial"/>
                </a:rPr>
                <a:t>Tyhjennä tiedot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1061356</xdr:colOff>
      <xdr:row>0</xdr:row>
      <xdr:rowOff>108857</xdr:rowOff>
    </xdr:from>
    <xdr:to>
      <xdr:col>3</xdr:col>
      <xdr:colOff>748392</xdr:colOff>
      <xdr:row>2</xdr:row>
      <xdr:rowOff>0</xdr:rowOff>
    </xdr:to>
    <xdr:sp macro="" textlink="">
      <xdr:nvSpPr>
        <xdr:cNvPr id="4" name="Tekstiruutu 3">
          <a:extLst>
            <a:ext uri="{FF2B5EF4-FFF2-40B4-BE49-F238E27FC236}">
              <a16:creationId xmlns:a16="http://schemas.microsoft.com/office/drawing/2014/main" id="{00000000-0008-0000-0400-000004000000}"/>
            </a:ext>
          </a:extLst>
        </xdr:cNvPr>
        <xdr:cNvSpPr txBox="1"/>
      </xdr:nvSpPr>
      <xdr:spPr>
        <a:xfrm>
          <a:off x="1823356" y="108857"/>
          <a:ext cx="6300107" cy="353786"/>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600" b="1"/>
            <a:t>Eläinmäärään perustuva lannan levitysalan tarve</a:t>
          </a:r>
        </a:p>
      </xdr:txBody>
    </xdr:sp>
    <xdr:clientData/>
  </xdr:twoCellAnchor>
  <xdr:twoCellAnchor>
    <xdr:from>
      <xdr:col>1</xdr:col>
      <xdr:colOff>1061357</xdr:colOff>
      <xdr:row>1</xdr:row>
      <xdr:rowOff>204108</xdr:rowOff>
    </xdr:from>
    <xdr:to>
      <xdr:col>5</xdr:col>
      <xdr:colOff>272143</xdr:colOff>
      <xdr:row>4</xdr:row>
      <xdr:rowOff>0</xdr:rowOff>
    </xdr:to>
    <xdr:sp macro="" textlink="">
      <xdr:nvSpPr>
        <xdr:cNvPr id="5" name="Tekstiruutu 4">
          <a:extLst>
            <a:ext uri="{FF2B5EF4-FFF2-40B4-BE49-F238E27FC236}">
              <a16:creationId xmlns:a16="http://schemas.microsoft.com/office/drawing/2014/main" id="{00000000-0008-0000-0400-000005000000}"/>
            </a:ext>
          </a:extLst>
        </xdr:cNvPr>
        <xdr:cNvSpPr txBox="1"/>
      </xdr:nvSpPr>
      <xdr:spPr>
        <a:xfrm>
          <a:off x="1823357" y="435429"/>
          <a:ext cx="7347857" cy="40821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600" b="1"/>
            <a:t>Enimmäiseläinmäärä lannan levitykseen soveltuvaa hehtaaria kohden</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14</xdr:row>
          <xdr:rowOff>200025</xdr:rowOff>
        </xdr:from>
        <xdr:to>
          <xdr:col>4</xdr:col>
          <xdr:colOff>9525</xdr:colOff>
          <xdr:row>15</xdr:row>
          <xdr:rowOff>200025</xdr:rowOff>
        </xdr:to>
        <xdr:sp macro="" textlink="">
          <xdr:nvSpPr>
            <xdr:cNvPr id="5121" name="Drop Dow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0</xdr:rowOff>
        </xdr:from>
        <xdr:to>
          <xdr:col>4</xdr:col>
          <xdr:colOff>9525</xdr:colOff>
          <xdr:row>17</xdr:row>
          <xdr:rowOff>9525</xdr:rowOff>
        </xdr:to>
        <xdr:sp macro="" textlink="">
          <xdr:nvSpPr>
            <xdr:cNvPr id="5122" name="Drop Dow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0</xdr:rowOff>
        </xdr:from>
        <xdr:to>
          <xdr:col>4</xdr:col>
          <xdr:colOff>9525</xdr:colOff>
          <xdr:row>18</xdr:row>
          <xdr:rowOff>9525</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0</xdr:rowOff>
        </xdr:from>
        <xdr:to>
          <xdr:col>4</xdr:col>
          <xdr:colOff>9525</xdr:colOff>
          <xdr:row>19</xdr:row>
          <xdr:rowOff>9525</xdr:rowOff>
        </xdr:to>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4</xdr:col>
          <xdr:colOff>9525</xdr:colOff>
          <xdr:row>20</xdr:row>
          <xdr:rowOff>9525</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4</xdr:col>
          <xdr:colOff>9525</xdr:colOff>
          <xdr:row>21</xdr:row>
          <xdr:rowOff>9525</xdr:rowOff>
        </xdr:to>
        <xdr:sp macro="" textlink="">
          <xdr:nvSpPr>
            <xdr:cNvPr id="5127" name="Drop Down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4</xdr:col>
          <xdr:colOff>9525</xdr:colOff>
          <xdr:row>22</xdr:row>
          <xdr:rowOff>9525</xdr:rowOff>
        </xdr:to>
        <xdr:sp macro="" textlink="">
          <xdr:nvSpPr>
            <xdr:cNvPr id="5128" name="Drop Down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0</xdr:rowOff>
        </xdr:from>
        <xdr:to>
          <xdr:col>4</xdr:col>
          <xdr:colOff>9525</xdr:colOff>
          <xdr:row>23</xdr:row>
          <xdr:rowOff>9525</xdr:rowOff>
        </xdr:to>
        <xdr:sp macro="" textlink="">
          <xdr:nvSpPr>
            <xdr:cNvPr id="5129" name="Drop Down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0</xdr:rowOff>
        </xdr:from>
        <xdr:to>
          <xdr:col>4</xdr:col>
          <xdr:colOff>9525</xdr:colOff>
          <xdr:row>24</xdr:row>
          <xdr:rowOff>9525</xdr:rowOff>
        </xdr:to>
        <xdr:sp macro="" textlink="">
          <xdr:nvSpPr>
            <xdr:cNvPr id="5131" name="Drop Down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9525</xdr:colOff>
          <xdr:row>28</xdr:row>
          <xdr:rowOff>9525</xdr:rowOff>
        </xdr:to>
        <xdr:sp macro="" textlink="">
          <xdr:nvSpPr>
            <xdr:cNvPr id="5133" name="Drop Down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9525</xdr:colOff>
          <xdr:row>29</xdr:row>
          <xdr:rowOff>9525</xdr:rowOff>
        </xdr:to>
        <xdr:sp macro="" textlink="">
          <xdr:nvSpPr>
            <xdr:cNvPr id="5135" name="Drop Down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4</xdr:col>
          <xdr:colOff>9525</xdr:colOff>
          <xdr:row>30</xdr:row>
          <xdr:rowOff>9525</xdr:rowOff>
        </xdr:to>
        <xdr:sp macro="" textlink="">
          <xdr:nvSpPr>
            <xdr:cNvPr id="5136" name="Drop Down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0</xdr:rowOff>
        </xdr:from>
        <xdr:to>
          <xdr:col>4</xdr:col>
          <xdr:colOff>9525</xdr:colOff>
          <xdr:row>31</xdr:row>
          <xdr:rowOff>9525</xdr:rowOff>
        </xdr:to>
        <xdr:sp macro="" textlink="">
          <xdr:nvSpPr>
            <xdr:cNvPr id="5137" name="Drop Down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0</xdr:rowOff>
        </xdr:from>
        <xdr:to>
          <xdr:col>4</xdr:col>
          <xdr:colOff>9525</xdr:colOff>
          <xdr:row>32</xdr:row>
          <xdr:rowOff>9525</xdr:rowOff>
        </xdr:to>
        <xdr:sp macro="" textlink="">
          <xdr:nvSpPr>
            <xdr:cNvPr id="5138" name="Drop Down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4</xdr:col>
          <xdr:colOff>9525</xdr:colOff>
          <xdr:row>35</xdr:row>
          <xdr:rowOff>9525</xdr:rowOff>
        </xdr:to>
        <xdr:sp macro="" textlink="">
          <xdr:nvSpPr>
            <xdr:cNvPr id="5139" name="Drop Down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0</xdr:rowOff>
        </xdr:from>
        <xdr:to>
          <xdr:col>4</xdr:col>
          <xdr:colOff>9525</xdr:colOff>
          <xdr:row>36</xdr:row>
          <xdr:rowOff>9525</xdr:rowOff>
        </xdr:to>
        <xdr:sp macro="" textlink="">
          <xdr:nvSpPr>
            <xdr:cNvPr id="5140" name="Drop Down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0</xdr:rowOff>
        </xdr:from>
        <xdr:to>
          <xdr:col>4</xdr:col>
          <xdr:colOff>9525</xdr:colOff>
          <xdr:row>37</xdr:row>
          <xdr:rowOff>9525</xdr:rowOff>
        </xdr:to>
        <xdr:sp macro="" textlink="">
          <xdr:nvSpPr>
            <xdr:cNvPr id="5141" name="Drop Down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4</xdr:col>
          <xdr:colOff>9525</xdr:colOff>
          <xdr:row>38</xdr:row>
          <xdr:rowOff>9525</xdr:rowOff>
        </xdr:to>
        <xdr:sp macro="" textlink="">
          <xdr:nvSpPr>
            <xdr:cNvPr id="5142" name="Drop Down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0</xdr:rowOff>
        </xdr:from>
        <xdr:to>
          <xdr:col>4</xdr:col>
          <xdr:colOff>9525</xdr:colOff>
          <xdr:row>41</xdr:row>
          <xdr:rowOff>9525</xdr:rowOff>
        </xdr:to>
        <xdr:sp macro="" textlink="">
          <xdr:nvSpPr>
            <xdr:cNvPr id="5143" name="Drop Down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4</xdr:col>
          <xdr:colOff>9525</xdr:colOff>
          <xdr:row>42</xdr:row>
          <xdr:rowOff>9525</xdr:rowOff>
        </xdr:to>
        <xdr:sp macro="" textlink="">
          <xdr:nvSpPr>
            <xdr:cNvPr id="5144" name="Drop Down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4</xdr:col>
          <xdr:colOff>9525</xdr:colOff>
          <xdr:row>43</xdr:row>
          <xdr:rowOff>9525</xdr:rowOff>
        </xdr:to>
        <xdr:sp macro="" textlink="">
          <xdr:nvSpPr>
            <xdr:cNvPr id="5145" name="Drop Down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4</xdr:col>
          <xdr:colOff>9525</xdr:colOff>
          <xdr:row>44</xdr:row>
          <xdr:rowOff>9525</xdr:rowOff>
        </xdr:to>
        <xdr:sp macro="" textlink="">
          <xdr:nvSpPr>
            <xdr:cNvPr id="5146" name="Drop Down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0</xdr:rowOff>
        </xdr:from>
        <xdr:to>
          <xdr:col>4</xdr:col>
          <xdr:colOff>9525</xdr:colOff>
          <xdr:row>45</xdr:row>
          <xdr:rowOff>9525</xdr:rowOff>
        </xdr:to>
        <xdr:sp macro="" textlink="">
          <xdr:nvSpPr>
            <xdr:cNvPr id="5147" name="Drop Down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0</xdr:rowOff>
        </xdr:from>
        <xdr:to>
          <xdr:col>4</xdr:col>
          <xdr:colOff>9525</xdr:colOff>
          <xdr:row>46</xdr:row>
          <xdr:rowOff>9525</xdr:rowOff>
        </xdr:to>
        <xdr:sp macro="" textlink="">
          <xdr:nvSpPr>
            <xdr:cNvPr id="5148" name="Drop Down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0</xdr:rowOff>
        </xdr:from>
        <xdr:to>
          <xdr:col>4</xdr:col>
          <xdr:colOff>9525</xdr:colOff>
          <xdr:row>49</xdr:row>
          <xdr:rowOff>9525</xdr:rowOff>
        </xdr:to>
        <xdr:sp macro="" textlink="">
          <xdr:nvSpPr>
            <xdr:cNvPr id="5149" name="Drop Down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0</xdr:rowOff>
        </xdr:from>
        <xdr:to>
          <xdr:col>4</xdr:col>
          <xdr:colOff>9525</xdr:colOff>
          <xdr:row>50</xdr:row>
          <xdr:rowOff>9525</xdr:rowOff>
        </xdr:to>
        <xdr:sp macro="" textlink="">
          <xdr:nvSpPr>
            <xdr:cNvPr id="5150" name="Drop Down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0</xdr:rowOff>
        </xdr:from>
        <xdr:to>
          <xdr:col>4</xdr:col>
          <xdr:colOff>9525</xdr:colOff>
          <xdr:row>51</xdr:row>
          <xdr:rowOff>9525</xdr:rowOff>
        </xdr:to>
        <xdr:sp macro="" textlink="">
          <xdr:nvSpPr>
            <xdr:cNvPr id="5151" name="Drop Down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0</xdr:rowOff>
        </xdr:from>
        <xdr:to>
          <xdr:col>4</xdr:col>
          <xdr:colOff>9525</xdr:colOff>
          <xdr:row>52</xdr:row>
          <xdr:rowOff>9525</xdr:rowOff>
        </xdr:to>
        <xdr:sp macro="" textlink="">
          <xdr:nvSpPr>
            <xdr:cNvPr id="5152" name="Drop Down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0</xdr:rowOff>
        </xdr:from>
        <xdr:to>
          <xdr:col>4</xdr:col>
          <xdr:colOff>9525</xdr:colOff>
          <xdr:row>53</xdr:row>
          <xdr:rowOff>9525</xdr:rowOff>
        </xdr:to>
        <xdr:sp macro="" textlink="">
          <xdr:nvSpPr>
            <xdr:cNvPr id="5153" name="Drop Down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0</xdr:rowOff>
        </xdr:from>
        <xdr:to>
          <xdr:col>4</xdr:col>
          <xdr:colOff>9525</xdr:colOff>
          <xdr:row>54</xdr:row>
          <xdr:rowOff>9525</xdr:rowOff>
        </xdr:to>
        <xdr:sp macro="" textlink="">
          <xdr:nvSpPr>
            <xdr:cNvPr id="5154" name="Drop Down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0</xdr:rowOff>
        </xdr:from>
        <xdr:to>
          <xdr:col>4</xdr:col>
          <xdr:colOff>9525</xdr:colOff>
          <xdr:row>55</xdr:row>
          <xdr:rowOff>9525</xdr:rowOff>
        </xdr:to>
        <xdr:sp macro="" textlink="">
          <xdr:nvSpPr>
            <xdr:cNvPr id="5155" name="Drop Down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0</xdr:rowOff>
        </xdr:from>
        <xdr:to>
          <xdr:col>4</xdr:col>
          <xdr:colOff>9525</xdr:colOff>
          <xdr:row>56</xdr:row>
          <xdr:rowOff>9525</xdr:rowOff>
        </xdr:to>
        <xdr:sp macro="" textlink="">
          <xdr:nvSpPr>
            <xdr:cNvPr id="5156" name="Drop Down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0</xdr:rowOff>
        </xdr:from>
        <xdr:to>
          <xdr:col>4</xdr:col>
          <xdr:colOff>9525</xdr:colOff>
          <xdr:row>57</xdr:row>
          <xdr:rowOff>9525</xdr:rowOff>
        </xdr:to>
        <xdr:sp macro="" textlink="">
          <xdr:nvSpPr>
            <xdr:cNvPr id="5157" name="Drop Down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0</xdr:rowOff>
        </xdr:from>
        <xdr:to>
          <xdr:col>4</xdr:col>
          <xdr:colOff>9525</xdr:colOff>
          <xdr:row>58</xdr:row>
          <xdr:rowOff>9525</xdr:rowOff>
        </xdr:to>
        <xdr:sp macro="" textlink="">
          <xdr:nvSpPr>
            <xdr:cNvPr id="5158" name="Drop Down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0</xdr:rowOff>
        </xdr:from>
        <xdr:to>
          <xdr:col>4</xdr:col>
          <xdr:colOff>9525</xdr:colOff>
          <xdr:row>59</xdr:row>
          <xdr:rowOff>9525</xdr:rowOff>
        </xdr:to>
        <xdr:sp macro="" textlink="">
          <xdr:nvSpPr>
            <xdr:cNvPr id="5159" name="Drop Down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0</xdr:rowOff>
        </xdr:from>
        <xdr:to>
          <xdr:col>4</xdr:col>
          <xdr:colOff>9525</xdr:colOff>
          <xdr:row>63</xdr:row>
          <xdr:rowOff>9525</xdr:rowOff>
        </xdr:to>
        <xdr:sp macro="" textlink="">
          <xdr:nvSpPr>
            <xdr:cNvPr id="5160" name="Drop Down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0</xdr:rowOff>
        </xdr:from>
        <xdr:to>
          <xdr:col>4</xdr:col>
          <xdr:colOff>9525</xdr:colOff>
          <xdr:row>64</xdr:row>
          <xdr:rowOff>9525</xdr:rowOff>
        </xdr:to>
        <xdr:sp macro="" textlink="">
          <xdr:nvSpPr>
            <xdr:cNvPr id="5161" name="Drop Down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0</xdr:rowOff>
        </xdr:from>
        <xdr:to>
          <xdr:col>4</xdr:col>
          <xdr:colOff>9525</xdr:colOff>
          <xdr:row>65</xdr:row>
          <xdr:rowOff>9525</xdr:rowOff>
        </xdr:to>
        <xdr:sp macro="" textlink="">
          <xdr:nvSpPr>
            <xdr:cNvPr id="5162" name="Drop Down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0</xdr:rowOff>
        </xdr:from>
        <xdr:to>
          <xdr:col>4</xdr:col>
          <xdr:colOff>9525</xdr:colOff>
          <xdr:row>66</xdr:row>
          <xdr:rowOff>9525</xdr:rowOff>
        </xdr:to>
        <xdr:sp macro="" textlink="">
          <xdr:nvSpPr>
            <xdr:cNvPr id="5163" name="Drop Down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0</xdr:rowOff>
        </xdr:from>
        <xdr:to>
          <xdr:col>4</xdr:col>
          <xdr:colOff>9525</xdr:colOff>
          <xdr:row>67</xdr:row>
          <xdr:rowOff>9525</xdr:rowOff>
        </xdr:to>
        <xdr:sp macro="" textlink="">
          <xdr:nvSpPr>
            <xdr:cNvPr id="5164" name="Drop Down 44" hidden="1">
              <a:extLst>
                <a:ext uri="{63B3BB69-23CF-44E3-9099-C40C66FF867C}">
                  <a14:compatExt spid="_x0000_s5164"/>
                </a:ext>
                <a:ext uri="{FF2B5EF4-FFF2-40B4-BE49-F238E27FC236}">
                  <a16:creationId xmlns:a16="http://schemas.microsoft.com/office/drawing/2014/main" id="{00000000-0008-0000-0500-00002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0</xdr:rowOff>
        </xdr:from>
        <xdr:to>
          <xdr:col>4</xdr:col>
          <xdr:colOff>9525</xdr:colOff>
          <xdr:row>68</xdr:row>
          <xdr:rowOff>9525</xdr:rowOff>
        </xdr:to>
        <xdr:sp macro="" textlink="">
          <xdr:nvSpPr>
            <xdr:cNvPr id="5165" name="Drop Down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0</xdr:rowOff>
        </xdr:from>
        <xdr:to>
          <xdr:col>4</xdr:col>
          <xdr:colOff>9525</xdr:colOff>
          <xdr:row>69</xdr:row>
          <xdr:rowOff>9525</xdr:rowOff>
        </xdr:to>
        <xdr:sp macro="" textlink="">
          <xdr:nvSpPr>
            <xdr:cNvPr id="5166" name="Drop Down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Pinta">
  <a:themeElements>
    <a:clrScheme name="Pinta">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Pinta">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nta">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ti.viitala@proagria.fi"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4.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5.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7FDB-ACC3-4C20-B96B-20E7AFC77C91}">
  <sheetPr codeName="Taul2">
    <tabColor theme="4"/>
  </sheetPr>
  <dimension ref="A28:H48"/>
  <sheetViews>
    <sheetView showGridLines="0" topLeftCell="A16" zoomScaleNormal="100" workbookViewId="0">
      <selection activeCell="C30" sqref="C30"/>
    </sheetView>
  </sheetViews>
  <sheetFormatPr defaultRowHeight="15" x14ac:dyDescent="0.2"/>
  <cols>
    <col min="2" max="2" width="10" bestFit="1" customWidth="1"/>
  </cols>
  <sheetData>
    <row r="28" spans="1:6" ht="15.75" x14ac:dyDescent="0.25">
      <c r="A28" s="13" t="s">
        <v>68</v>
      </c>
      <c r="B28" s="182"/>
      <c r="C28" s="108"/>
      <c r="D28" s="108"/>
      <c r="E28" s="108"/>
      <c r="F28" s="108"/>
    </row>
    <row r="29" spans="1:6" ht="15.75" x14ac:dyDescent="0.25">
      <c r="A29" s="13" t="s">
        <v>147</v>
      </c>
      <c r="B29" s="182"/>
      <c r="C29" s="108"/>
      <c r="D29" s="108"/>
      <c r="E29" s="108"/>
      <c r="F29" s="108"/>
    </row>
    <row r="30" spans="1:6" ht="15.75" x14ac:dyDescent="0.25">
      <c r="A30" s="13"/>
      <c r="B30" s="182"/>
      <c r="C30" s="108"/>
      <c r="D30" s="108"/>
      <c r="E30" s="108"/>
      <c r="F30" s="108"/>
    </row>
    <row r="31" spans="1:6" ht="15.75" x14ac:dyDescent="0.25">
      <c r="A31" s="13" t="s">
        <v>148</v>
      </c>
      <c r="B31" s="179"/>
      <c r="C31" s="108"/>
    </row>
    <row r="32" spans="1:6" x14ac:dyDescent="0.2">
      <c r="A32" s="13" t="s">
        <v>149</v>
      </c>
      <c r="B32" s="183"/>
      <c r="C32" s="108"/>
      <c r="D32" s="108"/>
      <c r="E32" s="108"/>
      <c r="F32" s="108"/>
    </row>
    <row r="38" spans="1:8" x14ac:dyDescent="0.2">
      <c r="A38" s="13" t="s">
        <v>150</v>
      </c>
      <c r="B38" s="108" t="s">
        <v>193</v>
      </c>
      <c r="C38" s="108"/>
      <c r="D38" s="108"/>
      <c r="E38" s="108"/>
      <c r="F38" s="108"/>
    </row>
    <row r="39" spans="1:8" x14ac:dyDescent="0.2">
      <c r="B39" t="s">
        <v>201</v>
      </c>
    </row>
    <row r="41" spans="1:8" x14ac:dyDescent="0.2">
      <c r="A41" s="13" t="s">
        <v>147</v>
      </c>
      <c r="B41" s="108" t="s">
        <v>199</v>
      </c>
      <c r="C41" s="108"/>
      <c r="D41" s="108"/>
      <c r="E41" s="108"/>
      <c r="F41" s="108"/>
    </row>
    <row r="42" spans="1:8" x14ac:dyDescent="0.2">
      <c r="A42" s="13"/>
      <c r="B42" s="108" t="s">
        <v>190</v>
      </c>
      <c r="C42" s="108"/>
      <c r="D42" s="108"/>
      <c r="E42" s="108"/>
      <c r="F42" s="108"/>
    </row>
    <row r="43" spans="1:8" x14ac:dyDescent="0.2">
      <c r="A43" s="13" t="s">
        <v>148</v>
      </c>
      <c r="B43" s="181" t="s">
        <v>194</v>
      </c>
      <c r="C43" s="108"/>
    </row>
    <row r="44" spans="1:8" x14ac:dyDescent="0.2">
      <c r="A44" s="13" t="s">
        <v>149</v>
      </c>
      <c r="B44" s="180" t="s">
        <v>195</v>
      </c>
      <c r="C44" s="108"/>
      <c r="D44" s="108"/>
      <c r="E44" s="108"/>
      <c r="F44" s="108"/>
    </row>
    <row r="48" spans="1:8" x14ac:dyDescent="0.2">
      <c r="A48" s="107"/>
      <c r="B48" s="107"/>
      <c r="C48" s="107"/>
      <c r="D48" s="107"/>
      <c r="E48" s="107"/>
      <c r="F48" s="107"/>
      <c r="G48" s="107"/>
      <c r="H48" s="107"/>
    </row>
  </sheetData>
  <hyperlinks>
    <hyperlink ref="B44" r:id="rId1" xr:uid="{B4E39A03-6A1B-4966-8B5A-6D5A9F9FC4E6}"/>
  </hyperlinks>
  <pageMargins left="0.7" right="0.90625" top="0.75" bottom="1.0104166666666667" header="0.3" footer="0.3"/>
  <pageSetup paperSize="9" scale="98" orientation="portrait" r:id="rId2"/>
  <headerFooter>
    <oddFooter>&amp;L&amp;10ProAgria Oulu ry
Rural Advisory Centre Oulu
Puh./Tel. +358 8 316 8611&amp;C&amp;10Kauppurienkatu 23, PL 106, 90101 OULU 
P.O. Box 106, FI-90101 OULU, FINLAND
info.oulu@proagria.fi &amp;R&amp;10Y-tunnus 0210123-5
Y 0210123-5
www.proagriaoulu.&amp;12fi</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defaultSize="0" print="0" autoFill="0" autoPict="0" macro="[0]!Tyhjennasolutkansilehdelta">
                <anchor moveWithCells="1" sizeWithCells="1">
                  <from>
                    <xdr:col>9</xdr:col>
                    <xdr:colOff>47625</xdr:colOff>
                    <xdr:row>27</xdr:row>
                    <xdr:rowOff>38100</xdr:rowOff>
                  </from>
                  <to>
                    <xdr:col>13</xdr:col>
                    <xdr:colOff>171450</xdr:colOff>
                    <xdr:row>29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3">
    <tabColor theme="6"/>
  </sheetPr>
  <dimension ref="B1:F63"/>
  <sheetViews>
    <sheetView zoomScale="70" zoomScaleNormal="70" workbookViewId="0">
      <selection activeCell="F10" sqref="F10"/>
    </sheetView>
  </sheetViews>
  <sheetFormatPr defaultColWidth="8.88671875" defaultRowHeight="15" x14ac:dyDescent="0.2"/>
  <cols>
    <col min="1" max="1" width="4.44140625" style="2" customWidth="1"/>
    <col min="2" max="2" width="71.21875" style="2" customWidth="1"/>
    <col min="3" max="4" width="8.88671875" style="8"/>
    <col min="5" max="16384" width="8.88671875" style="2"/>
  </cols>
  <sheetData>
    <row r="1" spans="2:6" ht="18" x14ac:dyDescent="0.25">
      <c r="B1" s="106" t="s">
        <v>10</v>
      </c>
    </row>
    <row r="5" spans="2:6" x14ac:dyDescent="0.2">
      <c r="B5" s="2" t="s">
        <v>40</v>
      </c>
    </row>
    <row r="6" spans="2:6" x14ac:dyDescent="0.2">
      <c r="B6" s="2" t="s">
        <v>41</v>
      </c>
    </row>
    <row r="7" spans="2:6" x14ac:dyDescent="0.2">
      <c r="B7" s="2" t="s">
        <v>42</v>
      </c>
    </row>
    <row r="9" spans="2:6" x14ac:dyDescent="0.2">
      <c r="B9" s="23" t="s">
        <v>68</v>
      </c>
      <c r="C9" s="2"/>
      <c r="D9" s="2"/>
    </row>
    <row r="10" spans="2:6" ht="21" customHeight="1" x14ac:dyDescent="0.25">
      <c r="B10" s="198" t="s">
        <v>204</v>
      </c>
      <c r="C10" s="199"/>
      <c r="D10" s="199"/>
      <c r="E10" s="200"/>
    </row>
    <row r="11" spans="2:6" ht="21" customHeight="1" x14ac:dyDescent="0.2">
      <c r="C11" s="2"/>
      <c r="D11" s="2"/>
    </row>
    <row r="12" spans="2:6" ht="21" customHeight="1" x14ac:dyDescent="0.25">
      <c r="B12" s="12" t="s">
        <v>105</v>
      </c>
      <c r="C12" s="12"/>
      <c r="D12" s="12"/>
      <c r="E12" s="12">
        <f>E23+E30+E35+E42+E54+E63</f>
        <v>2638.3</v>
      </c>
    </row>
    <row r="14" spans="2:6" ht="18" x14ac:dyDescent="0.25">
      <c r="B14" s="12" t="s">
        <v>0</v>
      </c>
      <c r="C14" s="11" t="s">
        <v>7</v>
      </c>
      <c r="D14" s="11" t="s">
        <v>9</v>
      </c>
      <c r="E14" s="11" t="s">
        <v>8</v>
      </c>
    </row>
    <row r="15" spans="2:6" x14ac:dyDescent="0.2">
      <c r="B15" s="17" t="s">
        <v>12</v>
      </c>
      <c r="C15" s="25">
        <v>209</v>
      </c>
      <c r="D15" s="1">
        <v>10.8</v>
      </c>
      <c r="E15" s="10">
        <f t="shared" ref="E15:E22" si="0">C15*D15</f>
        <v>2257.2000000000003</v>
      </c>
      <c r="F15" s="16"/>
    </row>
    <row r="16" spans="2:6" x14ac:dyDescent="0.2">
      <c r="B16" s="17" t="s">
        <v>43</v>
      </c>
      <c r="C16" s="25"/>
      <c r="D16" s="1">
        <v>4.3</v>
      </c>
      <c r="E16" s="10">
        <f t="shared" si="0"/>
        <v>0</v>
      </c>
      <c r="F16" s="16"/>
    </row>
    <row r="17" spans="2:6" x14ac:dyDescent="0.2">
      <c r="B17" s="17" t="s">
        <v>44</v>
      </c>
      <c r="C17" s="25"/>
      <c r="D17" s="1">
        <v>8.1</v>
      </c>
      <c r="E17" s="10">
        <f>C17*D17</f>
        <v>0</v>
      </c>
      <c r="F17" s="16"/>
    </row>
    <row r="18" spans="2:6" x14ac:dyDescent="0.2">
      <c r="B18" s="17" t="s">
        <v>13</v>
      </c>
      <c r="C18" s="25">
        <v>43</v>
      </c>
      <c r="D18" s="1">
        <v>4</v>
      </c>
      <c r="E18" s="10">
        <f>C18*D18</f>
        <v>172</v>
      </c>
      <c r="F18" s="16"/>
    </row>
    <row r="19" spans="2:6" x14ac:dyDescent="0.2">
      <c r="B19" s="17" t="s">
        <v>14</v>
      </c>
      <c r="C19" s="25"/>
      <c r="D19" s="1">
        <v>5.7</v>
      </c>
      <c r="E19" s="10">
        <f>C19*D19</f>
        <v>0</v>
      </c>
      <c r="F19" s="16"/>
    </row>
    <row r="20" spans="2:6" x14ac:dyDescent="0.2">
      <c r="B20" s="18" t="s">
        <v>15</v>
      </c>
      <c r="C20" s="25">
        <v>29</v>
      </c>
      <c r="D20" s="1">
        <v>3.4</v>
      </c>
      <c r="E20" s="10">
        <f>C20*D20</f>
        <v>98.6</v>
      </c>
      <c r="F20" s="16"/>
    </row>
    <row r="21" spans="2:6" x14ac:dyDescent="0.2">
      <c r="B21" s="17" t="s">
        <v>16</v>
      </c>
      <c r="C21" s="25"/>
      <c r="D21" s="1">
        <v>3.4</v>
      </c>
      <c r="E21" s="10">
        <f t="shared" si="0"/>
        <v>0</v>
      </c>
    </row>
    <row r="22" spans="2:6" x14ac:dyDescent="0.2">
      <c r="B22" s="17" t="s">
        <v>17</v>
      </c>
      <c r="C22" s="25">
        <v>65</v>
      </c>
      <c r="D22" s="1">
        <v>1.7</v>
      </c>
      <c r="E22" s="10">
        <f t="shared" si="0"/>
        <v>110.5</v>
      </c>
    </row>
    <row r="23" spans="2:6" ht="15.75" x14ac:dyDescent="0.25">
      <c r="B23" s="4" t="s">
        <v>191</v>
      </c>
      <c r="C23" s="5"/>
      <c r="D23" s="3"/>
      <c r="E23" s="6">
        <f>SUM(E15:E22)</f>
        <v>2638.3</v>
      </c>
    </row>
    <row r="24" spans="2:6" ht="15.75" x14ac:dyDescent="0.25">
      <c r="B24" s="7" t="s">
        <v>192</v>
      </c>
      <c r="C24" s="5">
        <v>0</v>
      </c>
      <c r="D24" s="3"/>
      <c r="E24" s="6"/>
    </row>
    <row r="25" spans="2:6" x14ac:dyDescent="0.2">
      <c r="B25" s="9" t="s">
        <v>56</v>
      </c>
      <c r="C25" s="25"/>
      <c r="D25" s="1">
        <v>3.9</v>
      </c>
      <c r="E25" s="10">
        <f>C25*D25</f>
        <v>0</v>
      </c>
    </row>
    <row r="26" spans="2:6" x14ac:dyDescent="0.2">
      <c r="B26" s="9" t="s">
        <v>80</v>
      </c>
      <c r="C26" s="25"/>
      <c r="D26" s="1">
        <v>2.8</v>
      </c>
      <c r="E26" s="10">
        <f>C26*D26</f>
        <v>0</v>
      </c>
    </row>
    <row r="27" spans="2:6" x14ac:dyDescent="0.2">
      <c r="B27" s="9" t="s">
        <v>81</v>
      </c>
      <c r="C27" s="25"/>
      <c r="D27" s="1">
        <v>2</v>
      </c>
      <c r="E27" s="10">
        <f>C27*D27</f>
        <v>0</v>
      </c>
    </row>
    <row r="28" spans="2:6" x14ac:dyDescent="0.2">
      <c r="B28" s="9" t="s">
        <v>82</v>
      </c>
      <c r="C28" s="25"/>
      <c r="D28" s="1">
        <v>1.2</v>
      </c>
      <c r="E28" s="10">
        <f>C28*D28</f>
        <v>0</v>
      </c>
    </row>
    <row r="29" spans="2:6" x14ac:dyDescent="0.2">
      <c r="B29" s="9" t="s">
        <v>83</v>
      </c>
      <c r="C29" s="25"/>
      <c r="D29" s="1">
        <v>0.8</v>
      </c>
      <c r="E29" s="10">
        <f>C29*D29</f>
        <v>0</v>
      </c>
    </row>
    <row r="30" spans="2:6" ht="15.75" x14ac:dyDescent="0.25">
      <c r="B30" s="4" t="s">
        <v>2</v>
      </c>
      <c r="C30" s="5"/>
      <c r="D30" s="3"/>
      <c r="E30" s="6">
        <f>SUM(E25:E29)</f>
        <v>0</v>
      </c>
    </row>
    <row r="31" spans="2:6" x14ac:dyDescent="0.2">
      <c r="B31" s="9" t="s">
        <v>84</v>
      </c>
      <c r="C31" s="25"/>
      <c r="D31" s="1">
        <v>1.3</v>
      </c>
      <c r="E31" s="10">
        <f>C31*D31</f>
        <v>0</v>
      </c>
    </row>
    <row r="32" spans="2:6" x14ac:dyDescent="0.2">
      <c r="B32" s="9" t="s">
        <v>85</v>
      </c>
      <c r="C32" s="25"/>
      <c r="D32" s="1">
        <v>1.3</v>
      </c>
      <c r="E32" s="10">
        <f>C32*D32</f>
        <v>0</v>
      </c>
    </row>
    <row r="33" spans="2:5" x14ac:dyDescent="0.2">
      <c r="B33" s="9" t="s">
        <v>86</v>
      </c>
      <c r="C33" s="25"/>
      <c r="D33" s="1"/>
      <c r="E33" s="10"/>
    </row>
    <row r="34" spans="2:5" x14ac:dyDescent="0.2">
      <c r="B34" s="9" t="s">
        <v>87</v>
      </c>
      <c r="C34" s="25"/>
      <c r="D34" s="1"/>
      <c r="E34" s="10"/>
    </row>
    <row r="35" spans="2:5" ht="15.75" x14ac:dyDescent="0.25">
      <c r="B35" s="4" t="s">
        <v>4</v>
      </c>
      <c r="C35" s="5"/>
      <c r="D35" s="3"/>
      <c r="E35" s="6">
        <f>SUM(E31:E34)</f>
        <v>0</v>
      </c>
    </row>
    <row r="36" spans="2:5" x14ac:dyDescent="0.2">
      <c r="B36" s="9" t="s">
        <v>73</v>
      </c>
      <c r="C36" s="25"/>
      <c r="D36" s="1">
        <v>1</v>
      </c>
      <c r="E36" s="10">
        <f>C36*D36</f>
        <v>0</v>
      </c>
    </row>
    <row r="37" spans="2:5" x14ac:dyDescent="0.2">
      <c r="B37" s="9" t="s">
        <v>72</v>
      </c>
      <c r="C37" s="25"/>
      <c r="D37" s="1">
        <v>2.6</v>
      </c>
      <c r="E37" s="10">
        <f t="shared" ref="E37:E41" si="1">C37*D37</f>
        <v>0</v>
      </c>
    </row>
    <row r="38" spans="2:5" ht="45" customHeight="1" x14ac:dyDescent="0.2">
      <c r="B38" s="20" t="s">
        <v>78</v>
      </c>
      <c r="C38" s="104"/>
      <c r="D38" s="22">
        <v>2.6</v>
      </c>
      <c r="E38" s="10">
        <f t="shared" si="1"/>
        <v>0</v>
      </c>
    </row>
    <row r="39" spans="2:5" x14ac:dyDescent="0.2">
      <c r="B39" s="9" t="s">
        <v>75</v>
      </c>
      <c r="C39" s="25"/>
      <c r="D39" s="1">
        <v>1.8</v>
      </c>
      <c r="E39" s="10">
        <f t="shared" si="1"/>
        <v>0</v>
      </c>
    </row>
    <row r="40" spans="2:5" x14ac:dyDescent="0.2">
      <c r="B40" s="9" t="s">
        <v>77</v>
      </c>
      <c r="C40" s="25"/>
      <c r="D40" s="1">
        <v>0.24</v>
      </c>
      <c r="E40" s="10">
        <f t="shared" si="1"/>
        <v>0</v>
      </c>
    </row>
    <row r="41" spans="2:5" x14ac:dyDescent="0.2">
      <c r="B41" s="9" t="s">
        <v>76</v>
      </c>
      <c r="C41" s="25"/>
      <c r="D41" s="1">
        <v>1.8</v>
      </c>
      <c r="E41" s="10">
        <f t="shared" si="1"/>
        <v>0</v>
      </c>
    </row>
    <row r="42" spans="2:5" ht="15.75" x14ac:dyDescent="0.25">
      <c r="B42" s="4" t="s">
        <v>5</v>
      </c>
      <c r="C42" s="5"/>
      <c r="D42" s="3"/>
      <c r="E42" s="6">
        <f>SUM(E36:E41)</f>
        <v>0</v>
      </c>
    </row>
    <row r="43" spans="2:5" x14ac:dyDescent="0.2">
      <c r="B43" s="21" t="s">
        <v>79</v>
      </c>
      <c r="C43" s="25"/>
      <c r="D43" s="1">
        <v>0.03</v>
      </c>
      <c r="E43" s="10">
        <f>C43*D43</f>
        <v>0</v>
      </c>
    </row>
    <row r="44" spans="2:5" x14ac:dyDescent="0.2">
      <c r="B44" s="9" t="s">
        <v>88</v>
      </c>
      <c r="C44" s="25"/>
      <c r="D44" s="1">
        <v>7.0000000000000007E-2</v>
      </c>
      <c r="E44" s="10">
        <f t="shared" ref="E44:E53" si="2">C44*D44</f>
        <v>0</v>
      </c>
    </row>
    <row r="45" spans="2:5" x14ac:dyDescent="0.2">
      <c r="B45" s="9" t="s">
        <v>89</v>
      </c>
      <c r="C45" s="25"/>
      <c r="D45" s="1">
        <v>7.0000000000000007E-2</v>
      </c>
      <c r="E45" s="10">
        <f t="shared" si="2"/>
        <v>0</v>
      </c>
    </row>
    <row r="46" spans="2:5" x14ac:dyDescent="0.2">
      <c r="B46" s="9" t="s">
        <v>61</v>
      </c>
      <c r="C46" s="25"/>
      <c r="D46" s="1">
        <v>0.1</v>
      </c>
      <c r="E46" s="10">
        <f t="shared" si="2"/>
        <v>0</v>
      </c>
    </row>
    <row r="47" spans="2:5" x14ac:dyDescent="0.2">
      <c r="B47" s="9" t="s">
        <v>90</v>
      </c>
      <c r="C47" s="25"/>
      <c r="D47" s="1">
        <v>0.14000000000000001</v>
      </c>
      <c r="E47" s="10">
        <f t="shared" si="2"/>
        <v>0</v>
      </c>
    </row>
    <row r="48" spans="2:5" x14ac:dyDescent="0.2">
      <c r="B48" s="9" t="s">
        <v>91</v>
      </c>
      <c r="C48" s="25"/>
      <c r="D48" s="1">
        <v>0.12</v>
      </c>
      <c r="E48" s="10">
        <f t="shared" si="2"/>
        <v>0</v>
      </c>
    </row>
    <row r="49" spans="2:5" x14ac:dyDescent="0.2">
      <c r="B49" s="9" t="s">
        <v>92</v>
      </c>
      <c r="C49" s="25"/>
      <c r="D49" s="1">
        <v>0.04</v>
      </c>
      <c r="E49" s="10">
        <f t="shared" si="2"/>
        <v>0</v>
      </c>
    </row>
    <row r="50" spans="2:5" x14ac:dyDescent="0.2">
      <c r="B50" s="9" t="s">
        <v>93</v>
      </c>
      <c r="C50" s="25"/>
      <c r="D50" s="1">
        <v>7.0000000000000007E-2</v>
      </c>
      <c r="E50" s="10">
        <f t="shared" si="2"/>
        <v>0</v>
      </c>
    </row>
    <row r="51" spans="2:5" x14ac:dyDescent="0.2">
      <c r="B51" s="9" t="s">
        <v>94</v>
      </c>
      <c r="C51" s="25"/>
      <c r="D51" s="1">
        <v>0.06</v>
      </c>
      <c r="E51" s="10">
        <f t="shared" si="2"/>
        <v>0</v>
      </c>
    </row>
    <row r="52" spans="2:5" x14ac:dyDescent="0.2">
      <c r="B52" s="9" t="s">
        <v>95</v>
      </c>
      <c r="C52" s="25"/>
      <c r="D52" s="1">
        <v>0.04</v>
      </c>
      <c r="E52" s="10">
        <f t="shared" si="2"/>
        <v>0</v>
      </c>
    </row>
    <row r="53" spans="2:5" x14ac:dyDescent="0.2">
      <c r="B53" s="9" t="s">
        <v>96</v>
      </c>
      <c r="C53" s="25"/>
      <c r="D53" s="1">
        <v>0.9</v>
      </c>
      <c r="E53" s="10">
        <f t="shared" si="2"/>
        <v>0</v>
      </c>
    </row>
    <row r="54" spans="2:5" ht="15.75" x14ac:dyDescent="0.25">
      <c r="B54" s="4" t="s">
        <v>6</v>
      </c>
      <c r="C54" s="5"/>
      <c r="D54" s="3"/>
      <c r="E54" s="6">
        <f>SUM(E43:E53)</f>
        <v>0</v>
      </c>
    </row>
    <row r="55" spans="2:5" ht="27" x14ac:dyDescent="0.2">
      <c r="B55" s="21" t="s">
        <v>97</v>
      </c>
      <c r="C55" s="25"/>
      <c r="D55" s="22">
        <v>0.19</v>
      </c>
      <c r="E55" s="24">
        <f>C55*D55</f>
        <v>0</v>
      </c>
    </row>
    <row r="56" spans="2:5" x14ac:dyDescent="0.2">
      <c r="B56" s="9" t="s">
        <v>98</v>
      </c>
      <c r="C56" s="25"/>
      <c r="D56" s="1">
        <v>2.5</v>
      </c>
      <c r="E56" s="24">
        <f t="shared" ref="E56:E62" si="3">C56*D56</f>
        <v>0</v>
      </c>
    </row>
    <row r="57" spans="2:5" x14ac:dyDescent="0.2">
      <c r="B57" s="9" t="s">
        <v>99</v>
      </c>
      <c r="C57" s="25"/>
      <c r="D57" s="1">
        <v>0.9</v>
      </c>
      <c r="E57" s="24">
        <f t="shared" si="3"/>
        <v>0</v>
      </c>
    </row>
    <row r="58" spans="2:5" x14ac:dyDescent="0.2">
      <c r="B58" s="9" t="s">
        <v>100</v>
      </c>
      <c r="C58" s="25"/>
      <c r="D58" s="105"/>
      <c r="E58" s="24">
        <f t="shared" si="3"/>
        <v>0</v>
      </c>
    </row>
    <row r="59" spans="2:5" x14ac:dyDescent="0.2">
      <c r="B59" s="9" t="s">
        <v>101</v>
      </c>
      <c r="C59" s="25"/>
      <c r="D59" s="105"/>
      <c r="E59" s="24">
        <f t="shared" si="3"/>
        <v>0</v>
      </c>
    </row>
    <row r="60" spans="2:5" x14ac:dyDescent="0.2">
      <c r="B60" s="9" t="s">
        <v>102</v>
      </c>
      <c r="C60" s="25"/>
      <c r="D60" s="1">
        <v>0.41</v>
      </c>
      <c r="E60" s="24">
        <f t="shared" si="3"/>
        <v>0</v>
      </c>
    </row>
    <row r="61" spans="2:5" x14ac:dyDescent="0.2">
      <c r="B61" s="9" t="s">
        <v>103</v>
      </c>
      <c r="C61" s="25"/>
      <c r="D61" s="105"/>
      <c r="E61" s="24">
        <f t="shared" si="3"/>
        <v>0</v>
      </c>
    </row>
    <row r="62" spans="2:5" x14ac:dyDescent="0.2">
      <c r="B62" s="9" t="s">
        <v>104</v>
      </c>
      <c r="C62" s="25"/>
      <c r="D62" s="105"/>
      <c r="E62" s="24">
        <f t="shared" si="3"/>
        <v>0</v>
      </c>
    </row>
    <row r="63" spans="2:5" ht="15.75" x14ac:dyDescent="0.25">
      <c r="B63" s="4" t="s">
        <v>6</v>
      </c>
      <c r="C63" s="5"/>
      <c r="D63" s="3"/>
      <c r="E63" s="6">
        <f>SUM(E55:E62)</f>
        <v>0</v>
      </c>
    </row>
  </sheetData>
  <mergeCells count="1">
    <mergeCell ref="B10:E10"/>
  </mergeCells>
  <pageMargins left="0.7" right="0.7" top="0.75" bottom="0.75" header="0.3" footer="0.3"/>
  <pageSetup paperSize="9" orientation="portrait" r:id="rId1"/>
  <headerFooter>
    <oddFooter>&amp;R-mv- 2024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anchor moveWithCells="1" sizeWithCells="1">
                  <from>
                    <xdr:col>5</xdr:col>
                    <xdr:colOff>752475</xdr:colOff>
                    <xdr:row>14</xdr:row>
                    <xdr:rowOff>9525</xdr:rowOff>
                  </from>
                  <to>
                    <xdr:col>11</xdr:col>
                    <xdr:colOff>295275</xdr:colOff>
                    <xdr:row>18</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0EA5-8030-4C85-A9BF-2A8DE27D0C77}">
  <sheetPr codeName="Taul1"/>
  <dimension ref="A2:R51"/>
  <sheetViews>
    <sheetView zoomScale="80" zoomScaleNormal="80" workbookViewId="0">
      <selection activeCell="B2" sqref="B2:L2"/>
    </sheetView>
  </sheetViews>
  <sheetFormatPr defaultColWidth="8.88671875" defaultRowHeight="15" x14ac:dyDescent="0.2"/>
  <cols>
    <col min="1" max="1" width="8.88671875" style="150"/>
    <col min="2" max="2" width="27.77734375" style="150" customWidth="1"/>
    <col min="3" max="3" width="3.33203125" style="150" customWidth="1"/>
    <col min="4" max="4" width="22.21875" style="150" customWidth="1"/>
    <col min="5" max="5" width="3.33203125" style="150" customWidth="1"/>
    <col min="6" max="6" width="22.21875" style="150" customWidth="1"/>
    <col min="7" max="7" width="3.33203125" style="150" customWidth="1"/>
    <col min="8" max="8" width="22.21875" style="150" customWidth="1"/>
    <col min="9" max="9" width="3.33203125" style="150" customWidth="1"/>
    <col min="10" max="10" width="22.21875" style="150" customWidth="1"/>
    <col min="11" max="11" width="3.33203125" style="150" customWidth="1"/>
    <col min="12" max="12" width="22.21875" style="150" customWidth="1"/>
    <col min="13" max="13" width="3.33203125" style="150" customWidth="1"/>
    <col min="14" max="14" width="22.21875" style="150" customWidth="1"/>
    <col min="15" max="15" width="3.33203125" style="150" customWidth="1"/>
    <col min="16" max="16" width="22.21875" style="150" customWidth="1"/>
    <col min="17" max="17" width="3.33203125" style="150" customWidth="1"/>
    <col min="18" max="18" width="22.21875" style="150" customWidth="1"/>
    <col min="19" max="16384" width="8.88671875" style="150"/>
  </cols>
  <sheetData>
    <row r="2" spans="1:18" ht="15.75" x14ac:dyDescent="0.25">
      <c r="A2" s="150" t="s">
        <v>68</v>
      </c>
      <c r="B2" s="202" t="s">
        <v>206</v>
      </c>
      <c r="C2" s="202"/>
      <c r="D2" s="202"/>
      <c r="E2" s="202"/>
      <c r="F2" s="202"/>
      <c r="G2" s="202"/>
      <c r="H2" s="202"/>
      <c r="I2" s="202"/>
      <c r="J2" s="202"/>
      <c r="K2" s="202"/>
      <c r="L2" s="202"/>
    </row>
    <row r="3" spans="1:18" ht="15.75" thickBot="1" x14ac:dyDescent="0.25"/>
    <row r="4" spans="1:18" ht="17.25" thickTop="1" thickBot="1" x14ac:dyDescent="0.3">
      <c r="A4" s="153"/>
      <c r="B4" s="154"/>
      <c r="C4" s="201" t="s">
        <v>157</v>
      </c>
      <c r="D4" s="201"/>
      <c r="E4" s="201" t="s">
        <v>173</v>
      </c>
      <c r="F4" s="201"/>
      <c r="G4" s="201" t="s">
        <v>174</v>
      </c>
      <c r="H4" s="201"/>
      <c r="I4" s="201" t="s">
        <v>175</v>
      </c>
      <c r="J4" s="201"/>
      <c r="K4" s="201" t="s">
        <v>176</v>
      </c>
      <c r="L4" s="201"/>
      <c r="M4" s="201" t="s">
        <v>177</v>
      </c>
      <c r="N4" s="201"/>
      <c r="O4" s="201" t="s">
        <v>178</v>
      </c>
      <c r="P4" s="201"/>
      <c r="Q4" s="201" t="s">
        <v>179</v>
      </c>
      <c r="R4" s="201"/>
    </row>
    <row r="5" spans="1:18" ht="20.100000000000001" customHeight="1" thickTop="1" x14ac:dyDescent="0.2">
      <c r="A5" s="152"/>
      <c r="C5" s="158"/>
      <c r="D5" s="151" t="s">
        <v>165</v>
      </c>
      <c r="E5" s="158"/>
      <c r="F5" s="151" t="s">
        <v>165</v>
      </c>
      <c r="G5" s="158" t="s">
        <v>200</v>
      </c>
      <c r="H5" s="151" t="s">
        <v>165</v>
      </c>
      <c r="I5" s="158"/>
      <c r="J5" s="151" t="s">
        <v>165</v>
      </c>
      <c r="K5" s="158"/>
      <c r="L5" s="151" t="s">
        <v>165</v>
      </c>
      <c r="M5" s="158"/>
      <c r="N5" s="151" t="s">
        <v>165</v>
      </c>
      <c r="O5" s="158"/>
      <c r="P5" s="151" t="s">
        <v>165</v>
      </c>
      <c r="Q5" s="158"/>
      <c r="R5" s="151" t="s">
        <v>165</v>
      </c>
    </row>
    <row r="6" spans="1:18" ht="20.100000000000001" customHeight="1" x14ac:dyDescent="0.2">
      <c r="A6" s="152"/>
      <c r="C6" s="158" t="s">
        <v>200</v>
      </c>
      <c r="D6" s="151" t="s">
        <v>166</v>
      </c>
      <c r="E6" s="158" t="s">
        <v>202</v>
      </c>
      <c r="F6" s="151" t="s">
        <v>166</v>
      </c>
      <c r="G6" s="158"/>
      <c r="H6" s="151" t="s">
        <v>166</v>
      </c>
      <c r="I6" s="158" t="s">
        <v>202</v>
      </c>
      <c r="J6" s="151" t="s">
        <v>166</v>
      </c>
      <c r="K6" s="158"/>
      <c r="L6" s="151" t="s">
        <v>166</v>
      </c>
      <c r="M6" s="158"/>
      <c r="N6" s="151" t="s">
        <v>166</v>
      </c>
      <c r="O6" s="158"/>
      <c r="P6" s="151" t="s">
        <v>166</v>
      </c>
      <c r="Q6" s="158"/>
      <c r="R6" s="151" t="s">
        <v>166</v>
      </c>
    </row>
    <row r="7" spans="1:18" ht="20.100000000000001" customHeight="1" x14ac:dyDescent="0.2">
      <c r="A7" s="169"/>
      <c r="B7" s="170"/>
      <c r="C7" s="173"/>
      <c r="D7" s="174" t="s">
        <v>167</v>
      </c>
      <c r="E7" s="173"/>
      <c r="F7" s="174" t="s">
        <v>167</v>
      </c>
      <c r="G7" s="173"/>
      <c r="H7" s="174" t="s">
        <v>167</v>
      </c>
      <c r="I7" s="173"/>
      <c r="J7" s="174" t="s">
        <v>167</v>
      </c>
      <c r="K7" s="173"/>
      <c r="L7" s="174" t="s">
        <v>167</v>
      </c>
      <c r="M7" s="173"/>
      <c r="N7" s="174" t="s">
        <v>167</v>
      </c>
      <c r="O7" s="173"/>
      <c r="P7" s="174" t="s">
        <v>167</v>
      </c>
      <c r="Q7" s="173"/>
      <c r="R7" s="174" t="s">
        <v>167</v>
      </c>
    </row>
    <row r="8" spans="1:18" ht="20.100000000000001" customHeight="1" x14ac:dyDescent="0.2">
      <c r="A8" s="152" t="s">
        <v>151</v>
      </c>
      <c r="C8" s="152"/>
      <c r="D8" s="195">
        <v>2500</v>
      </c>
      <c r="E8" s="152"/>
      <c r="F8" s="195">
        <v>2500</v>
      </c>
      <c r="G8" s="159"/>
      <c r="H8" s="195">
        <v>2500</v>
      </c>
      <c r="I8" s="159"/>
      <c r="J8" s="196">
        <v>300</v>
      </c>
      <c r="K8" s="159"/>
      <c r="L8" s="195">
        <f>ROUNDUP(((L9/2)*(L9/2)*3.14)*L10,-1)</f>
        <v>0</v>
      </c>
      <c r="M8" s="159"/>
      <c r="N8" s="195">
        <f>ROUNDUP(((N9/2)*(N9/2)*3.14)*N10,-1)</f>
        <v>0</v>
      </c>
      <c r="O8" s="159"/>
      <c r="P8" s="195">
        <f>ROUNDUP(((P9/2)*(P9/2)*3.14)*P10,-1)</f>
        <v>0</v>
      </c>
      <c r="Q8" s="159"/>
      <c r="R8" s="195">
        <f>ROUNDUP(((R9/2)*(R9/2)*3.14)*R10,-1)</f>
        <v>0</v>
      </c>
    </row>
    <row r="9" spans="1:18" ht="20.100000000000001" customHeight="1" x14ac:dyDescent="0.2">
      <c r="A9" s="152" t="s">
        <v>152</v>
      </c>
      <c r="C9" s="152"/>
      <c r="D9" s="155">
        <v>28.2</v>
      </c>
      <c r="E9" s="152"/>
      <c r="F9" s="155">
        <v>28.2</v>
      </c>
      <c r="G9" s="159"/>
      <c r="H9" s="155">
        <v>28.2</v>
      </c>
      <c r="I9" s="159"/>
      <c r="J9" s="196">
        <v>11.2</v>
      </c>
      <c r="K9" s="159"/>
      <c r="L9" s="155"/>
      <c r="M9" s="159"/>
      <c r="N9" s="155"/>
      <c r="O9" s="159"/>
      <c r="P9" s="155"/>
      <c r="Q9" s="159"/>
      <c r="R9" s="155"/>
    </row>
    <row r="10" spans="1:18" ht="20.100000000000001" customHeight="1" x14ac:dyDescent="0.2">
      <c r="A10" s="152" t="s">
        <v>153</v>
      </c>
      <c r="C10" s="152"/>
      <c r="D10" s="155">
        <v>4</v>
      </c>
      <c r="E10" s="152"/>
      <c r="F10" s="155">
        <v>4</v>
      </c>
      <c r="G10" s="159"/>
      <c r="H10" s="155">
        <v>4</v>
      </c>
      <c r="I10" s="159"/>
      <c r="J10" s="196">
        <v>3</v>
      </c>
      <c r="K10" s="159"/>
      <c r="L10" s="155"/>
      <c r="M10" s="159"/>
      <c r="N10" s="155"/>
      <c r="O10" s="159"/>
      <c r="P10" s="155"/>
      <c r="Q10" s="159"/>
      <c r="R10" s="155"/>
    </row>
    <row r="11" spans="1:18" ht="20.100000000000001" customHeight="1" x14ac:dyDescent="0.2">
      <c r="A11" s="169" t="s">
        <v>154</v>
      </c>
      <c r="B11" s="170"/>
      <c r="C11" s="169"/>
      <c r="D11" s="171" t="s">
        <v>162</v>
      </c>
      <c r="E11" s="169"/>
      <c r="F11" s="171" t="s">
        <v>162</v>
      </c>
      <c r="G11" s="172"/>
      <c r="H11" s="171" t="s">
        <v>162</v>
      </c>
      <c r="I11" s="172"/>
      <c r="J11" s="196" t="s">
        <v>162</v>
      </c>
      <c r="K11" s="172"/>
      <c r="L11" s="171"/>
      <c r="M11" s="172"/>
      <c r="N11" s="171"/>
      <c r="O11" s="172"/>
      <c r="P11" s="171"/>
      <c r="Q11" s="172"/>
      <c r="R11" s="171"/>
    </row>
    <row r="12" spans="1:18" ht="20.100000000000001" customHeight="1" x14ac:dyDescent="0.2">
      <c r="A12" s="152" t="s">
        <v>155</v>
      </c>
      <c r="C12" s="158"/>
      <c r="D12" s="151" t="s">
        <v>158</v>
      </c>
      <c r="E12" s="158"/>
      <c r="F12" s="151" t="s">
        <v>158</v>
      </c>
      <c r="G12" s="158"/>
      <c r="H12" s="151" t="s">
        <v>158</v>
      </c>
      <c r="I12" s="158" t="s">
        <v>202</v>
      </c>
      <c r="J12" s="151" t="s">
        <v>158</v>
      </c>
      <c r="K12" s="158"/>
      <c r="L12" s="151" t="s">
        <v>158</v>
      </c>
      <c r="M12" s="158"/>
      <c r="N12" s="151" t="s">
        <v>158</v>
      </c>
      <c r="O12" s="158"/>
      <c r="P12" s="151" t="s">
        <v>158</v>
      </c>
      <c r="Q12" s="158"/>
      <c r="R12" s="151" t="s">
        <v>158</v>
      </c>
    </row>
    <row r="13" spans="1:18" ht="20.100000000000001" customHeight="1" x14ac:dyDescent="0.2">
      <c r="A13" s="152"/>
      <c r="C13" s="158" t="s">
        <v>200</v>
      </c>
      <c r="D13" s="151" t="s">
        <v>159</v>
      </c>
      <c r="E13" s="158" t="s">
        <v>200</v>
      </c>
      <c r="F13" s="151" t="s">
        <v>159</v>
      </c>
      <c r="G13" s="158" t="s">
        <v>202</v>
      </c>
      <c r="H13" s="151" t="s">
        <v>159</v>
      </c>
      <c r="I13" s="158"/>
      <c r="J13" s="151" t="s">
        <v>159</v>
      </c>
      <c r="K13" s="158"/>
      <c r="L13" s="151" t="s">
        <v>159</v>
      </c>
      <c r="M13" s="158"/>
      <c r="N13" s="151" t="s">
        <v>159</v>
      </c>
      <c r="O13" s="158"/>
      <c r="P13" s="151" t="s">
        <v>159</v>
      </c>
      <c r="Q13" s="158"/>
      <c r="R13" s="151" t="s">
        <v>159</v>
      </c>
    </row>
    <row r="14" spans="1:18" ht="20.100000000000001" customHeight="1" x14ac:dyDescent="0.2">
      <c r="A14" s="152"/>
      <c r="C14" s="158"/>
      <c r="D14" s="151" t="s">
        <v>160</v>
      </c>
      <c r="E14" s="158"/>
      <c r="F14" s="151" t="s">
        <v>160</v>
      </c>
      <c r="G14" s="158"/>
      <c r="H14" s="151" t="s">
        <v>160</v>
      </c>
      <c r="I14" s="158"/>
      <c r="J14" s="151" t="s">
        <v>160</v>
      </c>
      <c r="K14" s="158"/>
      <c r="L14" s="151" t="s">
        <v>160</v>
      </c>
      <c r="M14" s="158"/>
      <c r="N14" s="151" t="s">
        <v>160</v>
      </c>
      <c r="O14" s="158"/>
      <c r="P14" s="151" t="s">
        <v>160</v>
      </c>
      <c r="Q14" s="158"/>
      <c r="R14" s="151" t="s">
        <v>160</v>
      </c>
    </row>
    <row r="15" spans="1:18" ht="20.100000000000001" customHeight="1" x14ac:dyDescent="0.2">
      <c r="A15" s="152"/>
      <c r="C15" s="158"/>
      <c r="D15" s="151" t="s">
        <v>161</v>
      </c>
      <c r="E15" s="158"/>
      <c r="F15" s="151" t="s">
        <v>161</v>
      </c>
      <c r="G15" s="158"/>
      <c r="H15" s="151" t="s">
        <v>161</v>
      </c>
      <c r="I15" s="158"/>
      <c r="J15" s="151" t="s">
        <v>161</v>
      </c>
      <c r="K15" s="158"/>
      <c r="L15" s="151" t="s">
        <v>161</v>
      </c>
      <c r="M15" s="158"/>
      <c r="N15" s="151" t="s">
        <v>161</v>
      </c>
      <c r="O15" s="158"/>
      <c r="P15" s="151" t="s">
        <v>161</v>
      </c>
      <c r="Q15" s="158"/>
      <c r="R15" s="151" t="s">
        <v>161</v>
      </c>
    </row>
    <row r="16" spans="1:18" ht="20.100000000000001" customHeight="1" x14ac:dyDescent="0.2">
      <c r="A16" s="152"/>
      <c r="C16" s="158"/>
      <c r="D16" s="151" t="s">
        <v>162</v>
      </c>
      <c r="E16" s="158"/>
      <c r="F16" s="151" t="s">
        <v>162</v>
      </c>
      <c r="G16" s="158"/>
      <c r="H16" s="151" t="s">
        <v>162</v>
      </c>
      <c r="I16" s="158"/>
      <c r="J16" s="151" t="s">
        <v>162</v>
      </c>
      <c r="K16" s="158"/>
      <c r="L16" s="151" t="s">
        <v>162</v>
      </c>
      <c r="M16" s="158"/>
      <c r="N16" s="151" t="s">
        <v>162</v>
      </c>
      <c r="O16" s="158"/>
      <c r="P16" s="151" t="s">
        <v>162</v>
      </c>
      <c r="Q16" s="158"/>
      <c r="R16" s="151" t="s">
        <v>162</v>
      </c>
    </row>
    <row r="17" spans="1:18" ht="20.100000000000001" customHeight="1" x14ac:dyDescent="0.2">
      <c r="A17" s="152"/>
      <c r="C17" s="158"/>
      <c r="D17" s="151" t="s">
        <v>163</v>
      </c>
      <c r="E17" s="158"/>
      <c r="F17" s="151" t="s">
        <v>163</v>
      </c>
      <c r="G17" s="158"/>
      <c r="H17" s="151" t="s">
        <v>163</v>
      </c>
      <c r="I17" s="158"/>
      <c r="J17" s="151" t="s">
        <v>163</v>
      </c>
      <c r="K17" s="158"/>
      <c r="L17" s="151" t="s">
        <v>163</v>
      </c>
      <c r="M17" s="158"/>
      <c r="N17" s="151" t="s">
        <v>163</v>
      </c>
      <c r="O17" s="158"/>
      <c r="P17" s="151" t="s">
        <v>163</v>
      </c>
      <c r="Q17" s="158"/>
      <c r="R17" s="151" t="s">
        <v>163</v>
      </c>
    </row>
    <row r="18" spans="1:18" ht="20.100000000000001" customHeight="1" x14ac:dyDescent="0.2">
      <c r="A18" s="169"/>
      <c r="B18" s="170"/>
      <c r="C18" s="173"/>
      <c r="D18" s="174" t="s">
        <v>164</v>
      </c>
      <c r="E18" s="173"/>
      <c r="F18" s="174" t="s">
        <v>164</v>
      </c>
      <c r="G18" s="173"/>
      <c r="H18" s="174" t="s">
        <v>164</v>
      </c>
      <c r="I18" s="173"/>
      <c r="J18" s="174" t="s">
        <v>164</v>
      </c>
      <c r="K18" s="173"/>
      <c r="L18" s="174" t="s">
        <v>164</v>
      </c>
      <c r="M18" s="173"/>
      <c r="N18" s="174" t="s">
        <v>164</v>
      </c>
      <c r="O18" s="173"/>
      <c r="P18" s="174" t="s">
        <v>164</v>
      </c>
      <c r="Q18" s="173"/>
      <c r="R18" s="174" t="s">
        <v>164</v>
      </c>
    </row>
    <row r="19" spans="1:18" ht="39" customHeight="1" x14ac:dyDescent="0.2">
      <c r="A19" s="169" t="s">
        <v>168</v>
      </c>
      <c r="B19" s="170"/>
      <c r="C19" s="169"/>
      <c r="D19" s="185" t="s">
        <v>203</v>
      </c>
      <c r="E19" s="169"/>
      <c r="F19" s="185" t="s">
        <v>203</v>
      </c>
      <c r="G19" s="172"/>
      <c r="H19" s="185" t="s">
        <v>203</v>
      </c>
      <c r="I19" s="172"/>
      <c r="J19" s="185" t="s">
        <v>203</v>
      </c>
      <c r="K19" s="172"/>
      <c r="L19" s="185"/>
      <c r="M19" s="172"/>
      <c r="N19" s="185"/>
      <c r="O19" s="172"/>
      <c r="P19" s="185"/>
      <c r="Q19" s="172"/>
      <c r="R19" s="185"/>
    </row>
    <row r="20" spans="1:18" ht="20.100000000000001" customHeight="1" x14ac:dyDescent="0.2">
      <c r="A20" s="152" t="s">
        <v>156</v>
      </c>
      <c r="C20" s="158"/>
      <c r="D20" s="151" t="s">
        <v>169</v>
      </c>
      <c r="E20" s="158"/>
      <c r="F20" s="151" t="s">
        <v>169</v>
      </c>
      <c r="G20" s="158"/>
      <c r="H20" s="151" t="s">
        <v>169</v>
      </c>
      <c r="I20" s="158"/>
      <c r="J20" s="151" t="s">
        <v>169</v>
      </c>
      <c r="K20" s="158"/>
      <c r="L20" s="151" t="s">
        <v>169</v>
      </c>
      <c r="M20" s="158"/>
      <c r="N20" s="151" t="s">
        <v>169</v>
      </c>
      <c r="O20" s="158"/>
      <c r="P20" s="156" t="s">
        <v>169</v>
      </c>
      <c r="Q20" s="158"/>
      <c r="R20" s="151" t="s">
        <v>169</v>
      </c>
    </row>
    <row r="21" spans="1:18" x14ac:dyDescent="0.2">
      <c r="A21" s="152"/>
      <c r="C21" s="158" t="s">
        <v>200</v>
      </c>
      <c r="D21" s="151" t="s">
        <v>170</v>
      </c>
      <c r="E21" s="158" t="s">
        <v>200</v>
      </c>
      <c r="F21" s="151" t="s">
        <v>170</v>
      </c>
      <c r="G21" s="158" t="s">
        <v>200</v>
      </c>
      <c r="H21" s="151" t="s">
        <v>170</v>
      </c>
      <c r="I21" s="158"/>
      <c r="J21" s="151" t="s">
        <v>170</v>
      </c>
      <c r="K21" s="158"/>
      <c r="L21" s="151" t="s">
        <v>170</v>
      </c>
      <c r="M21" s="158"/>
      <c r="N21" s="151" t="s">
        <v>170</v>
      </c>
      <c r="O21" s="158"/>
      <c r="P21" s="151" t="s">
        <v>170</v>
      </c>
      <c r="Q21" s="158"/>
      <c r="R21" s="151" t="s">
        <v>170</v>
      </c>
    </row>
    <row r="22" spans="1:18" x14ac:dyDescent="0.2">
      <c r="A22" s="152"/>
      <c r="C22" s="158"/>
      <c r="D22" s="151" t="s">
        <v>171</v>
      </c>
      <c r="E22" s="158"/>
      <c r="F22" s="151" t="s">
        <v>171</v>
      </c>
      <c r="G22" s="158"/>
      <c r="H22" s="151" t="s">
        <v>171</v>
      </c>
      <c r="I22" s="158"/>
      <c r="J22" s="151" t="s">
        <v>171</v>
      </c>
      <c r="K22" s="158"/>
      <c r="L22" s="151" t="s">
        <v>171</v>
      </c>
      <c r="M22" s="158"/>
      <c r="N22" s="151" t="s">
        <v>171</v>
      </c>
      <c r="O22" s="158"/>
      <c r="P22" s="151" t="s">
        <v>171</v>
      </c>
      <c r="Q22" s="158"/>
      <c r="R22" s="151" t="s">
        <v>171</v>
      </c>
    </row>
    <row r="23" spans="1:18" x14ac:dyDescent="0.2">
      <c r="A23" s="169"/>
      <c r="B23" s="170"/>
      <c r="C23" s="173" t="s">
        <v>202</v>
      </c>
      <c r="D23" s="174" t="s">
        <v>172</v>
      </c>
      <c r="E23" s="173" t="s">
        <v>202</v>
      </c>
      <c r="F23" s="174" t="s">
        <v>172</v>
      </c>
      <c r="G23" s="173" t="s">
        <v>202</v>
      </c>
      <c r="H23" s="174" t="s">
        <v>172</v>
      </c>
      <c r="I23" s="173"/>
      <c r="J23" s="174" t="s">
        <v>172</v>
      </c>
      <c r="K23" s="173"/>
      <c r="L23" s="174" t="s">
        <v>172</v>
      </c>
      <c r="M23" s="173"/>
      <c r="N23" s="174" t="s">
        <v>172</v>
      </c>
      <c r="O23" s="173"/>
      <c r="P23" s="174" t="s">
        <v>172</v>
      </c>
      <c r="Q23" s="173"/>
      <c r="R23" s="174" t="s">
        <v>172</v>
      </c>
    </row>
    <row r="24" spans="1:18" x14ac:dyDescent="0.2">
      <c r="A24" s="152"/>
      <c r="C24" s="152"/>
      <c r="D24" s="151"/>
      <c r="E24" s="152"/>
      <c r="F24" s="151"/>
      <c r="G24" s="152"/>
      <c r="H24" s="151"/>
      <c r="I24" s="152"/>
      <c r="J24" s="151"/>
      <c r="K24" s="152"/>
      <c r="L24" s="151"/>
      <c r="M24" s="152"/>
      <c r="N24" s="151"/>
      <c r="O24" s="152"/>
      <c r="P24" s="151"/>
      <c r="Q24" s="175"/>
      <c r="R24" s="151"/>
    </row>
    <row r="25" spans="1:18" ht="18.75" customHeight="1" thickBot="1" x14ac:dyDescent="0.25">
      <c r="A25" s="164" t="s">
        <v>182</v>
      </c>
      <c r="B25" s="167"/>
      <c r="C25" s="164"/>
      <c r="D25" s="165">
        <f>IF(C51=0,((D26*D26)*D27)*0.3,"Ei sadevettä - katettu")</f>
        <v>187.27902</v>
      </c>
      <c r="E25" s="164"/>
      <c r="F25" s="165">
        <f>IF(E51=0,((F26*F26)*F27)*0.3,"Ei sadevettä - katettu")</f>
        <v>187.27902</v>
      </c>
      <c r="G25" s="164"/>
      <c r="H25" s="165">
        <f>IF(G51=0,((H26*H26)*H27)*0.3,"Ei sadevettä - katettu")</f>
        <v>187.27902</v>
      </c>
      <c r="I25" s="166"/>
      <c r="J25" s="165">
        <f>IF(I51=0,((J26*J26)*J27)*0.3,"Ei sadevettä - katettu")</f>
        <v>29.541119999999999</v>
      </c>
      <c r="K25" s="164"/>
      <c r="L25" s="165">
        <f>IF(K51=0,((L26*L26)*L27)*0.3,"Ei sadevettä - katettu")</f>
        <v>0</v>
      </c>
      <c r="M25" s="167"/>
      <c r="N25" s="165">
        <f>IF(M51=0,((N26*N26)*N27)*0.3,"Ei sadevettä - katettu")</f>
        <v>0</v>
      </c>
      <c r="O25" s="166"/>
      <c r="P25" s="165">
        <f>IF(O51=0,((P26*P26)*P27)*0.3,"Ei sadevettä - katettu")</f>
        <v>0</v>
      </c>
      <c r="Q25" s="164"/>
      <c r="R25" s="165">
        <f>IF(Q51=0,((R26*R26)*R27)*0.3,"Ei sadevettä - katettu")</f>
        <v>0</v>
      </c>
    </row>
    <row r="26" spans="1:18" ht="24.75" hidden="1" customHeight="1" thickTop="1" x14ac:dyDescent="0.2">
      <c r="B26" s="150" t="s">
        <v>180</v>
      </c>
      <c r="C26" s="152"/>
      <c r="D26" s="156">
        <f>IF(D9&gt;1,D9/2,0)</f>
        <v>14.1</v>
      </c>
      <c r="E26" s="168"/>
      <c r="F26" s="156">
        <f t="shared" ref="F26:R26" si="0">IF(F9&gt;1,F9/2,0)</f>
        <v>14.1</v>
      </c>
      <c r="G26" s="168"/>
      <c r="H26" s="156">
        <f t="shared" si="0"/>
        <v>14.1</v>
      </c>
      <c r="I26" s="168"/>
      <c r="J26" s="156">
        <f t="shared" si="0"/>
        <v>5.6</v>
      </c>
      <c r="K26" s="168"/>
      <c r="L26" s="156">
        <f>IF(L9&gt;1,L9/2,0)</f>
        <v>0</v>
      </c>
      <c r="M26" s="168"/>
      <c r="N26" s="156">
        <f t="shared" si="0"/>
        <v>0</v>
      </c>
      <c r="O26" s="168"/>
      <c r="P26" s="156">
        <f t="shared" si="0"/>
        <v>0</v>
      </c>
      <c r="Q26" s="168"/>
      <c r="R26" s="156">
        <f t="shared" si="0"/>
        <v>0</v>
      </c>
    </row>
    <row r="27" spans="1:18" ht="27" hidden="1" customHeight="1" x14ac:dyDescent="0.2">
      <c r="B27" s="150" t="s">
        <v>181</v>
      </c>
      <c r="C27" s="152"/>
      <c r="D27" s="156">
        <v>3.14</v>
      </c>
      <c r="E27" s="152"/>
      <c r="F27" s="156">
        <v>3.14</v>
      </c>
      <c r="G27" s="152"/>
      <c r="H27" s="156">
        <v>3.14</v>
      </c>
      <c r="I27" s="157"/>
      <c r="J27" s="156">
        <v>3.14</v>
      </c>
      <c r="K27" s="152"/>
      <c r="L27" s="156">
        <v>3.14</v>
      </c>
      <c r="N27" s="156">
        <v>3.14</v>
      </c>
      <c r="O27" s="157"/>
      <c r="P27" s="156">
        <v>3.14</v>
      </c>
      <c r="Q27" s="152"/>
      <c r="R27" s="156">
        <v>3.14</v>
      </c>
    </row>
    <row r="28" spans="1:18" ht="21.75" hidden="1" customHeight="1" x14ac:dyDescent="0.2">
      <c r="D28" s="168"/>
      <c r="F28" s="168"/>
      <c r="G28" s="168"/>
      <c r="I28" s="168"/>
      <c r="J28" s="168"/>
      <c r="L28" s="168"/>
      <c r="M28" s="168"/>
      <c r="O28" s="168"/>
      <c r="P28" s="168"/>
      <c r="R28" s="168"/>
    </row>
    <row r="29" spans="1:18" ht="15.75" thickTop="1" x14ac:dyDescent="0.2"/>
    <row r="30" spans="1:18" ht="15.75" thickBot="1" x14ac:dyDescent="0.25"/>
    <row r="31" spans="1:18" s="163" customFormat="1" ht="19.5" thickTop="1" thickBot="1" x14ac:dyDescent="0.3">
      <c r="A31" s="160" t="s">
        <v>183</v>
      </c>
      <c r="B31" s="161"/>
      <c r="C31" s="161"/>
      <c r="D31" s="186">
        <f>SUM(D25:R25)</f>
        <v>591.37818000000004</v>
      </c>
      <c r="E31" s="161"/>
      <c r="F31" s="161"/>
      <c r="G31" s="161"/>
      <c r="H31" s="161"/>
      <c r="I31" s="161"/>
      <c r="J31" s="161"/>
      <c r="K31" s="161"/>
      <c r="L31" s="161"/>
      <c r="M31" s="161"/>
      <c r="N31" s="161"/>
      <c r="O31" s="161"/>
      <c r="P31" s="161"/>
      <c r="Q31" s="161"/>
      <c r="R31" s="162"/>
    </row>
    <row r="32" spans="1:18" ht="15.75" thickTop="1" x14ac:dyDescent="0.2"/>
    <row r="33" spans="1:18" x14ac:dyDescent="0.2">
      <c r="A33" s="150" t="s">
        <v>189</v>
      </c>
      <c r="D33" s="187">
        <f>SUM(D8,F8,H8,J8,L8,N8,P8,R8)</f>
        <v>7800</v>
      </c>
    </row>
    <row r="35" spans="1:18" x14ac:dyDescent="0.2">
      <c r="A35" s="184"/>
      <c r="B35" s="184"/>
      <c r="C35" s="184"/>
      <c r="D35" s="184"/>
      <c r="E35" s="184"/>
      <c r="F35" s="184"/>
      <c r="G35" s="184"/>
    </row>
    <row r="36" spans="1:18" x14ac:dyDescent="0.2">
      <c r="A36" s="184"/>
      <c r="B36" s="184"/>
      <c r="C36" s="184"/>
      <c r="D36" s="184"/>
      <c r="E36" s="184"/>
      <c r="F36" s="184"/>
      <c r="G36" s="184"/>
    </row>
    <row r="37" spans="1:18" x14ac:dyDescent="0.2">
      <c r="A37" s="184"/>
      <c r="B37" s="184"/>
      <c r="C37" s="184"/>
      <c r="D37" s="184"/>
      <c r="E37" s="184"/>
      <c r="F37" s="184"/>
      <c r="G37" s="184"/>
    </row>
    <row r="38" spans="1:18" x14ac:dyDescent="0.2">
      <c r="A38" s="184"/>
      <c r="B38" s="184"/>
      <c r="C38" s="184"/>
      <c r="D38" s="184"/>
      <c r="E38" s="184"/>
      <c r="F38" s="184"/>
      <c r="G38" s="184"/>
    </row>
    <row r="39" spans="1:18" x14ac:dyDescent="0.2">
      <c r="A39" s="184"/>
      <c r="B39" s="184"/>
      <c r="C39" s="184"/>
      <c r="D39" s="184"/>
      <c r="E39" s="184"/>
      <c r="F39" s="184"/>
      <c r="G39" s="184"/>
    </row>
    <row r="40" spans="1:18" hidden="1" x14ac:dyDescent="0.2">
      <c r="A40" s="184"/>
      <c r="B40" s="184"/>
      <c r="C40" s="184"/>
      <c r="D40" s="184"/>
      <c r="E40" s="184"/>
      <c r="F40" s="184"/>
      <c r="G40" s="184"/>
    </row>
    <row r="41" spans="1:18" hidden="1" x14ac:dyDescent="0.2">
      <c r="A41" s="184"/>
      <c r="B41" s="184"/>
      <c r="C41" s="184"/>
      <c r="D41" s="184"/>
      <c r="E41" s="184"/>
      <c r="F41" s="184"/>
      <c r="G41" s="184"/>
    </row>
    <row r="42" spans="1:18" hidden="1" x14ac:dyDescent="0.2"/>
    <row r="43" spans="1:18" hidden="1" x14ac:dyDescent="0.2">
      <c r="C43" s="158">
        <f>C12</f>
        <v>0</v>
      </c>
      <c r="D43" s="151" t="b">
        <f>IF(C43="x",1)</f>
        <v>0</v>
      </c>
      <c r="E43" s="158">
        <f>E12</f>
        <v>0</v>
      </c>
      <c r="F43" s="151" t="b">
        <f>IF(E43="x",1)</f>
        <v>0</v>
      </c>
      <c r="G43" s="158">
        <f>G12</f>
        <v>0</v>
      </c>
      <c r="H43" s="151" t="b">
        <f>IF(G43="x",1)</f>
        <v>0</v>
      </c>
      <c r="I43" s="158" t="str">
        <f>I12</f>
        <v>x</v>
      </c>
      <c r="J43" s="151">
        <f>IF(I43="x",1)</f>
        <v>1</v>
      </c>
      <c r="K43" s="158">
        <f>K12</f>
        <v>0</v>
      </c>
      <c r="L43" s="151" t="b">
        <f>IF(K43="x",1)</f>
        <v>0</v>
      </c>
      <c r="M43" s="158">
        <f>M12</f>
        <v>0</v>
      </c>
      <c r="N43" s="151" t="b">
        <f>IF(M43="x",1)</f>
        <v>0</v>
      </c>
      <c r="O43" s="158">
        <f>O12</f>
        <v>0</v>
      </c>
      <c r="P43" s="151" t="b">
        <f>IF(O43="x",1)</f>
        <v>0</v>
      </c>
      <c r="Q43" s="158">
        <f>Q12</f>
        <v>0</v>
      </c>
      <c r="R43" s="151" t="b">
        <f>IF(Q43="x",1)</f>
        <v>0</v>
      </c>
    </row>
    <row r="44" spans="1:18" hidden="1" x14ac:dyDescent="0.2">
      <c r="C44" s="158" t="str">
        <f t="shared" ref="C44:E49" si="1">C13</f>
        <v>X</v>
      </c>
      <c r="D44" s="151">
        <f t="shared" ref="D44:F51" si="2">IF(C44="x",1)</f>
        <v>1</v>
      </c>
      <c r="E44" s="158" t="str">
        <f t="shared" si="1"/>
        <v>X</v>
      </c>
      <c r="F44" s="151">
        <f t="shared" si="2"/>
        <v>1</v>
      </c>
      <c r="G44" s="158" t="str">
        <f t="shared" ref="G44" si="3">G13</f>
        <v>x</v>
      </c>
      <c r="H44" s="151">
        <f t="shared" ref="H44:J44" si="4">IF(G44="x",1)</f>
        <v>1</v>
      </c>
      <c r="I44" s="158">
        <f t="shared" ref="I44" si="5">I13</f>
        <v>0</v>
      </c>
      <c r="J44" s="151" t="b">
        <f t="shared" si="4"/>
        <v>0</v>
      </c>
      <c r="K44" s="158">
        <f t="shared" ref="K44" si="6">K13</f>
        <v>0</v>
      </c>
      <c r="L44" s="151" t="b">
        <f t="shared" ref="L44:N44" si="7">IF(K44="x",1)</f>
        <v>0</v>
      </c>
      <c r="M44" s="158">
        <f t="shared" ref="M44" si="8">M13</f>
        <v>0</v>
      </c>
      <c r="N44" s="151" t="b">
        <f t="shared" si="7"/>
        <v>0</v>
      </c>
      <c r="O44" s="158">
        <f t="shared" ref="O44" si="9">O13</f>
        <v>0</v>
      </c>
      <c r="P44" s="151" t="b">
        <f t="shared" ref="P44:R44" si="10">IF(O44="x",1)</f>
        <v>0</v>
      </c>
      <c r="Q44" s="158">
        <f t="shared" ref="Q44" si="11">Q13</f>
        <v>0</v>
      </c>
      <c r="R44" s="151" t="b">
        <f t="shared" si="10"/>
        <v>0</v>
      </c>
    </row>
    <row r="45" spans="1:18" hidden="1" x14ac:dyDescent="0.2">
      <c r="C45" s="158">
        <f t="shared" si="1"/>
        <v>0</v>
      </c>
      <c r="D45" s="151" t="b">
        <f t="shared" si="2"/>
        <v>0</v>
      </c>
      <c r="E45" s="158">
        <f t="shared" si="1"/>
        <v>0</v>
      </c>
      <c r="F45" s="151" t="b">
        <f t="shared" si="2"/>
        <v>0</v>
      </c>
      <c r="G45" s="158">
        <f t="shared" ref="G45" si="12">G14</f>
        <v>0</v>
      </c>
      <c r="H45" s="151" t="b">
        <f t="shared" ref="H45:J45" si="13">IF(G45="x",1)</f>
        <v>0</v>
      </c>
      <c r="I45" s="158">
        <f t="shared" ref="I45" si="14">I14</f>
        <v>0</v>
      </c>
      <c r="J45" s="151" t="b">
        <f t="shared" si="13"/>
        <v>0</v>
      </c>
      <c r="K45" s="158">
        <f t="shared" ref="K45" si="15">K14</f>
        <v>0</v>
      </c>
      <c r="L45" s="151" t="b">
        <f t="shared" ref="L45:N45" si="16">IF(K45="x",1)</f>
        <v>0</v>
      </c>
      <c r="M45" s="158">
        <f t="shared" ref="M45" si="17">M14</f>
        <v>0</v>
      </c>
      <c r="N45" s="151" t="b">
        <f t="shared" si="16"/>
        <v>0</v>
      </c>
      <c r="O45" s="158">
        <f t="shared" ref="O45" si="18">O14</f>
        <v>0</v>
      </c>
      <c r="P45" s="151" t="b">
        <f t="shared" ref="P45:R45" si="19">IF(O45="x",1)</f>
        <v>0</v>
      </c>
      <c r="Q45" s="158">
        <f t="shared" ref="Q45" si="20">Q14</f>
        <v>0</v>
      </c>
      <c r="R45" s="151" t="b">
        <f t="shared" si="19"/>
        <v>0</v>
      </c>
    </row>
    <row r="46" spans="1:18" hidden="1" x14ac:dyDescent="0.2">
      <c r="C46" s="158">
        <f t="shared" si="1"/>
        <v>0</v>
      </c>
      <c r="D46" s="151" t="b">
        <f t="shared" si="2"/>
        <v>0</v>
      </c>
      <c r="E46" s="158">
        <f t="shared" si="1"/>
        <v>0</v>
      </c>
      <c r="F46" s="151" t="b">
        <f t="shared" si="2"/>
        <v>0</v>
      </c>
      <c r="G46" s="158">
        <f t="shared" ref="G46" si="21">G15</f>
        <v>0</v>
      </c>
      <c r="H46" s="151" t="b">
        <f t="shared" ref="H46:J46" si="22">IF(G46="x",1)</f>
        <v>0</v>
      </c>
      <c r="I46" s="158">
        <f t="shared" ref="I46" si="23">I15</f>
        <v>0</v>
      </c>
      <c r="J46" s="151" t="b">
        <f t="shared" si="22"/>
        <v>0</v>
      </c>
      <c r="K46" s="158">
        <f t="shared" ref="K46" si="24">K15</f>
        <v>0</v>
      </c>
      <c r="L46" s="151" t="b">
        <f t="shared" ref="L46:N46" si="25">IF(K46="x",1)</f>
        <v>0</v>
      </c>
      <c r="M46" s="158">
        <f t="shared" ref="M46" si="26">M15</f>
        <v>0</v>
      </c>
      <c r="N46" s="151" t="b">
        <f t="shared" si="25"/>
        <v>0</v>
      </c>
      <c r="O46" s="158">
        <f t="shared" ref="O46" si="27">O15</f>
        <v>0</v>
      </c>
      <c r="P46" s="151" t="b">
        <f t="shared" ref="P46:R46" si="28">IF(O46="x",1)</f>
        <v>0</v>
      </c>
      <c r="Q46" s="158">
        <f t="shared" ref="Q46" si="29">Q15</f>
        <v>0</v>
      </c>
      <c r="R46" s="151" t="b">
        <f t="shared" si="28"/>
        <v>0</v>
      </c>
    </row>
    <row r="47" spans="1:18" hidden="1" x14ac:dyDescent="0.2">
      <c r="C47" s="158">
        <f t="shared" si="1"/>
        <v>0</v>
      </c>
      <c r="D47" s="151" t="b">
        <f t="shared" si="2"/>
        <v>0</v>
      </c>
      <c r="E47" s="158">
        <f t="shared" si="1"/>
        <v>0</v>
      </c>
      <c r="F47" s="151" t="b">
        <f t="shared" si="2"/>
        <v>0</v>
      </c>
      <c r="G47" s="158">
        <f t="shared" ref="G47" si="30">G16</f>
        <v>0</v>
      </c>
      <c r="H47" s="151" t="b">
        <f t="shared" ref="H47:J47" si="31">IF(G47="x",1)</f>
        <v>0</v>
      </c>
      <c r="I47" s="158">
        <f t="shared" ref="I47" si="32">I16</f>
        <v>0</v>
      </c>
      <c r="J47" s="151" t="b">
        <f t="shared" si="31"/>
        <v>0</v>
      </c>
      <c r="K47" s="158">
        <f t="shared" ref="K47" si="33">K16</f>
        <v>0</v>
      </c>
      <c r="L47" s="151" t="b">
        <f t="shared" ref="L47:N47" si="34">IF(K47="x",1)</f>
        <v>0</v>
      </c>
      <c r="M47" s="158">
        <f t="shared" ref="M47" si="35">M16</f>
        <v>0</v>
      </c>
      <c r="N47" s="151" t="b">
        <f t="shared" si="34"/>
        <v>0</v>
      </c>
      <c r="O47" s="158">
        <f t="shared" ref="O47" si="36">O16</f>
        <v>0</v>
      </c>
      <c r="P47" s="151" t="b">
        <f t="shared" ref="P47:R47" si="37">IF(O47="x",1)</f>
        <v>0</v>
      </c>
      <c r="Q47" s="158">
        <f t="shared" ref="Q47" si="38">Q16</f>
        <v>0</v>
      </c>
      <c r="R47" s="151" t="b">
        <f t="shared" si="37"/>
        <v>0</v>
      </c>
    </row>
    <row r="48" spans="1:18" hidden="1" x14ac:dyDescent="0.2">
      <c r="C48" s="158">
        <f t="shared" si="1"/>
        <v>0</v>
      </c>
      <c r="D48" s="151" t="b">
        <f t="shared" si="2"/>
        <v>0</v>
      </c>
      <c r="E48" s="158">
        <f t="shared" si="1"/>
        <v>0</v>
      </c>
      <c r="F48" s="151" t="b">
        <f t="shared" si="2"/>
        <v>0</v>
      </c>
      <c r="G48" s="158">
        <f t="shared" ref="G48" si="39">G17</f>
        <v>0</v>
      </c>
      <c r="H48" s="151" t="b">
        <f t="shared" ref="H48:J48" si="40">IF(G48="x",1)</f>
        <v>0</v>
      </c>
      <c r="I48" s="158">
        <f t="shared" ref="I48" si="41">I17</f>
        <v>0</v>
      </c>
      <c r="J48" s="151" t="b">
        <f t="shared" si="40"/>
        <v>0</v>
      </c>
      <c r="K48" s="158">
        <f t="shared" ref="K48" si="42">K17</f>
        <v>0</v>
      </c>
      <c r="L48" s="151" t="b">
        <f t="shared" ref="L48:N48" si="43">IF(K48="x",1)</f>
        <v>0</v>
      </c>
      <c r="M48" s="158">
        <f t="shared" ref="M48" si="44">M17</f>
        <v>0</v>
      </c>
      <c r="N48" s="151" t="b">
        <f t="shared" si="43"/>
        <v>0</v>
      </c>
      <c r="O48" s="158">
        <f t="shared" ref="O48" si="45">O17</f>
        <v>0</v>
      </c>
      <c r="P48" s="151" t="b">
        <f t="shared" ref="P48:R48" si="46">IF(O48="x",1)</f>
        <v>0</v>
      </c>
      <c r="Q48" s="158">
        <f t="shared" ref="Q48" si="47">Q17</f>
        <v>0</v>
      </c>
      <c r="R48" s="151" t="b">
        <f t="shared" si="46"/>
        <v>0</v>
      </c>
    </row>
    <row r="49" spans="3:18" hidden="1" x14ac:dyDescent="0.2">
      <c r="C49" s="158">
        <f t="shared" si="1"/>
        <v>0</v>
      </c>
      <c r="D49" s="151" t="b">
        <f t="shared" si="2"/>
        <v>0</v>
      </c>
      <c r="E49" s="158">
        <f t="shared" si="1"/>
        <v>0</v>
      </c>
      <c r="F49" s="151" t="b">
        <f t="shared" si="2"/>
        <v>0</v>
      </c>
      <c r="G49" s="158">
        <f t="shared" ref="G49" si="48">G18</f>
        <v>0</v>
      </c>
      <c r="H49" s="151" t="b">
        <f t="shared" ref="H49:J49" si="49">IF(G49="x",1)</f>
        <v>0</v>
      </c>
      <c r="I49" s="158">
        <f t="shared" ref="I49" si="50">I18</f>
        <v>0</v>
      </c>
      <c r="J49" s="151" t="b">
        <f t="shared" si="49"/>
        <v>0</v>
      </c>
      <c r="K49" s="158">
        <f t="shared" ref="K49" si="51">K18</f>
        <v>0</v>
      </c>
      <c r="L49" s="151" t="b">
        <f t="shared" ref="L49:N49" si="52">IF(K49="x",1)</f>
        <v>0</v>
      </c>
      <c r="M49" s="158">
        <f t="shared" ref="M49" si="53">M18</f>
        <v>0</v>
      </c>
      <c r="N49" s="151" t="b">
        <f t="shared" si="52"/>
        <v>0</v>
      </c>
      <c r="O49" s="158">
        <f t="shared" ref="O49" si="54">O18</f>
        <v>0</v>
      </c>
      <c r="P49" s="151" t="b">
        <f t="shared" ref="P49:R49" si="55">IF(O49="x",1)</f>
        <v>0</v>
      </c>
      <c r="Q49" s="158">
        <f t="shared" ref="Q49" si="56">Q18</f>
        <v>0</v>
      </c>
      <c r="R49" s="151" t="b">
        <f t="shared" si="55"/>
        <v>0</v>
      </c>
    </row>
    <row r="50" spans="3:18" hidden="1" x14ac:dyDescent="0.2">
      <c r="C50" s="150">
        <f>SUM(D43:D46)</f>
        <v>1</v>
      </c>
      <c r="D50" s="150" t="b">
        <f t="shared" si="2"/>
        <v>0</v>
      </c>
      <c r="E50" s="150">
        <f>SUM(F43:F46)</f>
        <v>1</v>
      </c>
      <c r="F50" s="150" t="b">
        <f t="shared" si="2"/>
        <v>0</v>
      </c>
      <c r="G50" s="150">
        <f>SUM(H43:H46)</f>
        <v>1</v>
      </c>
      <c r="H50" s="150" t="b">
        <f t="shared" ref="H50:J50" si="57">IF(G50="x",1)</f>
        <v>0</v>
      </c>
      <c r="I50" s="150">
        <f>SUM(J43:J46)</f>
        <v>1</v>
      </c>
      <c r="J50" s="150" t="b">
        <f t="shared" si="57"/>
        <v>0</v>
      </c>
      <c r="K50" s="150">
        <f>SUM(L43:L46)</f>
        <v>0</v>
      </c>
      <c r="L50" s="150" t="b">
        <f t="shared" ref="L50:N50" si="58">IF(K50="x",1)</f>
        <v>0</v>
      </c>
      <c r="M50" s="150">
        <f>SUM(N43:N46)</f>
        <v>0</v>
      </c>
      <c r="N50" s="150" t="b">
        <f t="shared" si="58"/>
        <v>0</v>
      </c>
      <c r="O50" s="150">
        <f>SUM(P43:P46)</f>
        <v>0</v>
      </c>
      <c r="P50" s="150" t="b">
        <f t="shared" ref="P50:R50" si="59">IF(O50="x",1)</f>
        <v>0</v>
      </c>
      <c r="Q50" s="150">
        <f>SUM(R43:R46)</f>
        <v>0</v>
      </c>
      <c r="R50" s="150" t="b">
        <f t="shared" si="59"/>
        <v>0</v>
      </c>
    </row>
    <row r="51" spans="3:18" hidden="1" x14ac:dyDescent="0.2">
      <c r="C51" s="150">
        <f>SUM(D47:D49)</f>
        <v>0</v>
      </c>
      <c r="D51" s="150" t="b">
        <f t="shared" si="2"/>
        <v>0</v>
      </c>
      <c r="E51" s="150">
        <f>SUM(F47:F49)</f>
        <v>0</v>
      </c>
      <c r="F51" s="150" t="b">
        <f t="shared" si="2"/>
        <v>0</v>
      </c>
      <c r="G51" s="150">
        <f>SUM(H47:H49)</f>
        <v>0</v>
      </c>
      <c r="H51" s="150" t="b">
        <f t="shared" ref="H51:J51" si="60">IF(G51="x",1)</f>
        <v>0</v>
      </c>
      <c r="I51" s="150">
        <f>SUM(J47:J49)</f>
        <v>0</v>
      </c>
      <c r="J51" s="150" t="b">
        <f t="shared" si="60"/>
        <v>0</v>
      </c>
      <c r="K51" s="150">
        <f>SUM(L47:L49)</f>
        <v>0</v>
      </c>
      <c r="L51" s="150" t="b">
        <f t="shared" ref="L51:N51" si="61">IF(K51="x",1)</f>
        <v>0</v>
      </c>
      <c r="M51" s="150">
        <f>SUM(N47:N49)</f>
        <v>0</v>
      </c>
      <c r="N51" s="150" t="b">
        <f t="shared" si="61"/>
        <v>0</v>
      </c>
      <c r="O51" s="150">
        <f>SUM(P47:P49)</f>
        <v>0</v>
      </c>
      <c r="P51" s="150" t="b">
        <f t="shared" ref="P51:R51" si="62">IF(O51="x",1)</f>
        <v>0</v>
      </c>
      <c r="Q51" s="150">
        <f>SUM(R47:R49)</f>
        <v>0</v>
      </c>
      <c r="R51" s="150" t="b">
        <f t="shared" si="62"/>
        <v>0</v>
      </c>
    </row>
  </sheetData>
  <mergeCells count="9">
    <mergeCell ref="C4:D4"/>
    <mergeCell ref="B2:L2"/>
    <mergeCell ref="M4:N4"/>
    <mergeCell ref="O4:P4"/>
    <mergeCell ref="Q4:R4"/>
    <mergeCell ref="K4:L4"/>
    <mergeCell ref="I4:J4"/>
    <mergeCell ref="G4:H4"/>
    <mergeCell ref="E4:F4"/>
  </mergeCells>
  <phoneticPr fontId="17" type="noConversion"/>
  <pageMargins left="0.7" right="0.7" top="0.75" bottom="0.75" header="0.3" footer="0.3"/>
  <pageSetup paperSize="9"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Button 2">
              <controlPr defaultSize="0" print="0" autoFill="0" autoPict="0" macro="[0]!TYHJENNATIEDOT1">
                <anchor moveWithCells="1" sizeWithCells="1">
                  <from>
                    <xdr:col>1</xdr:col>
                    <xdr:colOff>1419225</xdr:colOff>
                    <xdr:row>35</xdr:row>
                    <xdr:rowOff>76200</xdr:rowOff>
                  </from>
                  <to>
                    <xdr:col>3</xdr:col>
                    <xdr:colOff>1857375</xdr:colOff>
                    <xdr:row>51</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4DF0-E5BD-49A4-B392-561CB936FD67}">
  <sheetPr codeName="Taul4">
    <tabColor theme="7" tint="0.79998168889431442"/>
  </sheetPr>
  <dimension ref="A2:J24"/>
  <sheetViews>
    <sheetView showGridLines="0" topLeftCell="A4" zoomScaleNormal="100" workbookViewId="0">
      <selection activeCell="E17" sqref="E17"/>
    </sheetView>
  </sheetViews>
  <sheetFormatPr defaultColWidth="8.77734375" defaultRowHeight="12.75" x14ac:dyDescent="0.2"/>
  <cols>
    <col min="1" max="1" width="8.77734375" style="13"/>
    <col min="2" max="2" width="10.88671875" style="13" customWidth="1"/>
    <col min="3" max="3" width="9.44140625" style="13" customWidth="1"/>
    <col min="4" max="4" width="10.44140625" style="13" customWidth="1"/>
    <col min="5" max="5" width="11.5546875" style="13" customWidth="1"/>
    <col min="6" max="6" width="11.33203125" style="13" customWidth="1"/>
    <col min="7" max="7" width="10.21875" style="13" customWidth="1"/>
    <col min="8" max="8" width="10.77734375" style="13" customWidth="1"/>
    <col min="9" max="16384" width="8.77734375" style="13"/>
  </cols>
  <sheetData>
    <row r="2" spans="1:10" x14ac:dyDescent="0.2">
      <c r="B2" s="15" t="s">
        <v>18</v>
      </c>
    </row>
    <row r="4" spans="1:10" x14ac:dyDescent="0.2">
      <c r="B4" s="13" t="s">
        <v>19</v>
      </c>
    </row>
    <row r="6" spans="1:10" x14ac:dyDescent="0.2">
      <c r="B6" s="13" t="s">
        <v>20</v>
      </c>
    </row>
    <row r="8" spans="1:10" ht="60" customHeight="1" x14ac:dyDescent="0.2">
      <c r="B8" s="14" t="s">
        <v>21</v>
      </c>
      <c r="C8" s="203" t="s">
        <v>22</v>
      </c>
      <c r="D8" s="203"/>
      <c r="E8" s="203"/>
      <c r="F8" s="203"/>
      <c r="G8" s="203"/>
      <c r="H8" s="203"/>
      <c r="I8" s="203"/>
      <c r="J8" s="203"/>
    </row>
    <row r="9" spans="1:10" ht="102" x14ac:dyDescent="0.2">
      <c r="B9" s="109"/>
      <c r="C9" s="109" t="s">
        <v>23</v>
      </c>
      <c r="D9" s="109" t="s">
        <v>24</v>
      </c>
      <c r="E9" s="109" t="s">
        <v>25</v>
      </c>
      <c r="F9" s="109" t="s">
        <v>26</v>
      </c>
      <c r="G9" s="109" t="s">
        <v>27</v>
      </c>
      <c r="H9" s="109" t="s">
        <v>28</v>
      </c>
    </row>
    <row r="10" spans="1:10" x14ac:dyDescent="0.2">
      <c r="B10" s="190">
        <f>'2.Ympäristöluvan tarpeen lasken'!E12</f>
        <v>2638.3</v>
      </c>
      <c r="C10" s="109"/>
      <c r="D10" s="109"/>
      <c r="E10" s="109"/>
      <c r="F10" s="109"/>
      <c r="G10" s="109"/>
      <c r="H10" s="109"/>
    </row>
    <row r="11" spans="1:10" ht="13.15" customHeight="1" x14ac:dyDescent="0.2">
      <c r="A11" s="191"/>
      <c r="B11" s="193" t="s">
        <v>29</v>
      </c>
      <c r="C11" s="194">
        <v>150</v>
      </c>
      <c r="D11" s="194">
        <v>100</v>
      </c>
      <c r="E11" s="194">
        <v>100</v>
      </c>
      <c r="F11" s="194">
        <v>100</v>
      </c>
      <c r="G11" s="194">
        <v>100</v>
      </c>
      <c r="H11" s="194">
        <v>100</v>
      </c>
    </row>
    <row r="12" spans="1:10" ht="13.15" customHeight="1" x14ac:dyDescent="0.2">
      <c r="A12" s="191"/>
      <c r="B12" s="109" t="s">
        <v>30</v>
      </c>
      <c r="C12" s="110">
        <v>200</v>
      </c>
      <c r="D12" s="110">
        <v>150</v>
      </c>
      <c r="E12" s="110">
        <v>150</v>
      </c>
      <c r="F12" s="110">
        <v>100</v>
      </c>
      <c r="G12" s="110">
        <v>100</v>
      </c>
      <c r="H12" s="110">
        <v>150</v>
      </c>
    </row>
    <row r="13" spans="1:10" ht="13.15" customHeight="1" x14ac:dyDescent="0.2">
      <c r="A13" s="191"/>
      <c r="B13" s="109" t="s">
        <v>31</v>
      </c>
      <c r="C13" s="110">
        <v>250</v>
      </c>
      <c r="D13" s="110">
        <v>200</v>
      </c>
      <c r="E13" s="110">
        <v>150</v>
      </c>
      <c r="F13" s="110">
        <v>100</v>
      </c>
      <c r="G13" s="110">
        <v>100</v>
      </c>
      <c r="H13" s="110">
        <v>150</v>
      </c>
    </row>
    <row r="14" spans="1:10" ht="13.15" customHeight="1" x14ac:dyDescent="0.2">
      <c r="A14" s="191"/>
      <c r="B14" s="188" t="s">
        <v>32</v>
      </c>
      <c r="C14" s="189">
        <v>300</v>
      </c>
      <c r="D14" s="189">
        <v>250</v>
      </c>
      <c r="E14" s="189">
        <v>200</v>
      </c>
      <c r="F14" s="189">
        <v>150</v>
      </c>
      <c r="G14" s="189">
        <v>100</v>
      </c>
      <c r="H14" s="189">
        <v>200</v>
      </c>
    </row>
    <row r="15" spans="1:10" ht="13.15" customHeight="1" x14ac:dyDescent="0.2">
      <c r="A15" s="191"/>
      <c r="B15" s="109" t="s">
        <v>33</v>
      </c>
      <c r="C15" s="110">
        <v>350</v>
      </c>
      <c r="D15" s="110">
        <v>300</v>
      </c>
      <c r="E15" s="110">
        <v>250</v>
      </c>
      <c r="F15" s="110">
        <v>200</v>
      </c>
      <c r="G15" s="110">
        <v>150</v>
      </c>
      <c r="H15" s="110">
        <v>250</v>
      </c>
    </row>
    <row r="16" spans="1:10" ht="13.15" customHeight="1" x14ac:dyDescent="0.2">
      <c r="A16" s="191"/>
      <c r="B16" s="109" t="s">
        <v>34</v>
      </c>
      <c r="C16" s="110">
        <v>400</v>
      </c>
      <c r="D16" s="110">
        <v>350</v>
      </c>
      <c r="E16" s="110">
        <v>250</v>
      </c>
      <c r="F16" s="110">
        <v>200</v>
      </c>
      <c r="G16" s="110">
        <v>150</v>
      </c>
      <c r="H16" s="110">
        <v>300</v>
      </c>
    </row>
    <row r="17" spans="1:8" ht="13.15" customHeight="1" x14ac:dyDescent="0.2">
      <c r="A17" s="191"/>
      <c r="B17" s="109" t="s">
        <v>35</v>
      </c>
      <c r="C17" s="110">
        <v>450</v>
      </c>
      <c r="D17" s="110">
        <v>400</v>
      </c>
      <c r="E17" s="110">
        <v>300</v>
      </c>
      <c r="F17" s="110">
        <v>250</v>
      </c>
      <c r="G17" s="110">
        <v>150</v>
      </c>
      <c r="H17" s="110">
        <v>350</v>
      </c>
    </row>
    <row r="18" spans="1:8" ht="13.15" customHeight="1" x14ac:dyDescent="0.2">
      <c r="A18" s="191"/>
      <c r="B18" s="109" t="s">
        <v>36</v>
      </c>
      <c r="C18" s="110">
        <v>500</v>
      </c>
      <c r="D18" s="110">
        <v>450</v>
      </c>
      <c r="E18" s="110">
        <v>350</v>
      </c>
      <c r="F18" s="110">
        <v>250</v>
      </c>
      <c r="G18" s="110">
        <v>200</v>
      </c>
      <c r="H18" s="110">
        <v>400</v>
      </c>
    </row>
    <row r="20" spans="1:8" x14ac:dyDescent="0.2">
      <c r="B20" s="15" t="s">
        <v>37</v>
      </c>
    </row>
    <row r="22" spans="1:8" x14ac:dyDescent="0.2">
      <c r="B22" s="15" t="s">
        <v>38</v>
      </c>
    </row>
    <row r="24" spans="1:8" x14ac:dyDescent="0.2">
      <c r="B24" s="15" t="s">
        <v>39</v>
      </c>
    </row>
  </sheetData>
  <mergeCells count="1">
    <mergeCell ref="C8:J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3666-9A77-41EC-ACAB-1C1CC4B60EDA}">
  <sheetPr codeName="Taul5">
    <tabColor theme="2" tint="-9.9978637043366805E-2"/>
  </sheetPr>
  <dimension ref="B1:E63"/>
  <sheetViews>
    <sheetView showZeros="0" topLeftCell="A4" zoomScale="70" zoomScaleNormal="70" workbookViewId="0">
      <selection activeCell="E18" sqref="E18"/>
    </sheetView>
  </sheetViews>
  <sheetFormatPr defaultColWidth="8.88671875" defaultRowHeight="15" x14ac:dyDescent="0.2"/>
  <cols>
    <col min="1" max="1" width="8.88671875" style="31"/>
    <col min="2" max="2" width="68.21875" style="31" customWidth="1"/>
    <col min="3" max="16384" width="8.88671875" style="31"/>
  </cols>
  <sheetData>
    <row r="1" spans="2:5" ht="18" x14ac:dyDescent="0.25">
      <c r="C1" s="36"/>
      <c r="D1" s="36"/>
      <c r="E1" s="36"/>
    </row>
    <row r="2" spans="2:5" ht="18" x14ac:dyDescent="0.25">
      <c r="C2" s="36"/>
      <c r="D2" s="36"/>
      <c r="E2" s="36"/>
    </row>
    <row r="3" spans="2:5" x14ac:dyDescent="0.2">
      <c r="B3" s="31">
        <f>'2.Ympäristöluvan tarpeen lasken'!B3</f>
        <v>0</v>
      </c>
      <c r="C3" s="31">
        <f>'2.Ympäristöluvan tarpeen lasken'!C3</f>
        <v>0</v>
      </c>
      <c r="D3" s="31">
        <f>'2.Ympäristöluvan tarpeen lasken'!D3</f>
        <v>0</v>
      </c>
      <c r="E3" s="31">
        <f>'2.Ympäristöluvan tarpeen lasken'!E3</f>
        <v>0</v>
      </c>
    </row>
    <row r="4" spans="2:5" x14ac:dyDescent="0.2">
      <c r="B4" s="31">
        <f>'2.Ympäristöluvan tarpeen lasken'!B4</f>
        <v>0</v>
      </c>
      <c r="C4" s="31">
        <f>'2.Ympäristöluvan tarpeen lasken'!C4</f>
        <v>0</v>
      </c>
      <c r="D4" s="31">
        <f>'2.Ympäristöluvan tarpeen lasken'!D4</f>
        <v>0</v>
      </c>
      <c r="E4" s="31">
        <f>'2.Ympäristöluvan tarpeen lasken'!E4</f>
        <v>0</v>
      </c>
    </row>
    <row r="5" spans="2:5" x14ac:dyDescent="0.2">
      <c r="C5" s="31">
        <f>'2.Ympäristöluvan tarpeen lasken'!C5</f>
        <v>0</v>
      </c>
      <c r="D5" s="31">
        <f>'2.Ympäristöluvan tarpeen lasken'!D5</f>
        <v>0</v>
      </c>
      <c r="E5" s="31">
        <f>'2.Ympäristöluvan tarpeen lasken'!E5</f>
        <v>0</v>
      </c>
    </row>
    <row r="6" spans="2:5" x14ac:dyDescent="0.2">
      <c r="C6" s="31">
        <f>'2.Ympäristöluvan tarpeen lasken'!C6</f>
        <v>0</v>
      </c>
      <c r="D6" s="31">
        <f>'2.Ympäristöluvan tarpeen lasken'!D6</f>
        <v>0</v>
      </c>
      <c r="E6" s="31">
        <f>'2.Ympäristöluvan tarpeen lasken'!E6</f>
        <v>0</v>
      </c>
    </row>
    <row r="7" spans="2:5" x14ac:dyDescent="0.2">
      <c r="C7" s="31">
        <f>'2.Ympäristöluvan tarpeen lasken'!C7</f>
        <v>0</v>
      </c>
      <c r="D7" s="31">
        <f>'2.Ympäristöluvan tarpeen lasken'!D7</f>
        <v>0</v>
      </c>
      <c r="E7" s="31">
        <f>'2.Ympäristöluvan tarpeen lasken'!E7</f>
        <v>0</v>
      </c>
    </row>
    <row r="8" spans="2:5" ht="15.75" x14ac:dyDescent="0.25">
      <c r="B8" s="31">
        <f>'2.Ympäristöluvan tarpeen lasken'!B8</f>
        <v>0</v>
      </c>
      <c r="C8" s="207" t="s">
        <v>197</v>
      </c>
      <c r="D8" s="208"/>
      <c r="E8" s="208"/>
    </row>
    <row r="9" spans="2:5" ht="15.75" thickBot="1" x14ac:dyDescent="0.25">
      <c r="B9" s="31" t="str">
        <f>'2.Ympäristöluvan tarpeen lasken'!B9</f>
        <v>Viljelijä</v>
      </c>
      <c r="C9" s="31">
        <f>'2.Ympäristöluvan tarpeen lasken'!C9</f>
        <v>0</v>
      </c>
      <c r="D9" s="31">
        <f>'2.Ympäristöluvan tarpeen lasken'!D9</f>
        <v>0</v>
      </c>
      <c r="E9" s="31">
        <f>'2.Ympäristöluvan tarpeen lasken'!E9</f>
        <v>0</v>
      </c>
    </row>
    <row r="10" spans="2:5" ht="21" customHeight="1" thickBot="1" x14ac:dyDescent="0.3">
      <c r="B10" s="204" t="str">
        <f>'2.Ympäristöluvan tarpeen lasken'!B10:E10</f>
        <v>Mty Tapion tila</v>
      </c>
      <c r="C10" s="205"/>
      <c r="D10" s="205"/>
      <c r="E10" s="206"/>
    </row>
    <row r="11" spans="2:5" x14ac:dyDescent="0.2">
      <c r="B11" s="31">
        <f>'2.Ympäristöluvan tarpeen lasken'!B11</f>
        <v>0</v>
      </c>
      <c r="C11" s="31">
        <f>'2.Ympäristöluvan tarpeen lasken'!C11</f>
        <v>0</v>
      </c>
      <c r="D11" s="31">
        <f>'2.Ympäristöluvan tarpeen lasken'!D11</f>
        <v>0</v>
      </c>
      <c r="E11" s="31">
        <f>'2.Ympäristöluvan tarpeen lasken'!E11</f>
        <v>0</v>
      </c>
    </row>
    <row r="12" spans="2:5" ht="18" x14ac:dyDescent="0.25">
      <c r="B12" s="12" t="s">
        <v>198</v>
      </c>
      <c r="C12" s="11">
        <f>'2.Ympäristöluvan tarpeen lasken'!C12</f>
        <v>0</v>
      </c>
      <c r="D12" s="11">
        <f>'2.Ympäristöluvan tarpeen lasken'!D12</f>
        <v>0</v>
      </c>
      <c r="E12" s="30">
        <f>E23+E30+E42+E54+E63</f>
        <v>187</v>
      </c>
    </row>
    <row r="13" spans="2:5" x14ac:dyDescent="0.2">
      <c r="B13" s="31">
        <f>'2.Ympäristöluvan tarpeen lasken'!B13</f>
        <v>0</v>
      </c>
      <c r="C13" s="31">
        <f>'2.Ympäristöluvan tarpeen lasken'!C13</f>
        <v>0</v>
      </c>
      <c r="D13" s="31">
        <f>'2.Ympäristöluvan tarpeen lasken'!D13</f>
        <v>0</v>
      </c>
      <c r="E13" s="31">
        <f>'2.Ympäristöluvan tarpeen lasken'!E13</f>
        <v>0</v>
      </c>
    </row>
    <row r="14" spans="2:5" ht="18" x14ac:dyDescent="0.25">
      <c r="B14" s="33" t="str">
        <f>'2.Ympäristöluvan tarpeen lasken'!B14</f>
        <v>Eläinlaji</v>
      </c>
      <c r="C14" s="11" t="str">
        <f>'2.Ympäristöluvan tarpeen lasken'!C14</f>
        <v>kpl</v>
      </c>
      <c r="D14" s="11" t="str">
        <f>'2.Ympäristöluvan tarpeen lasken'!D14</f>
        <v>kerroin</v>
      </c>
      <c r="E14" s="11" t="s">
        <v>11</v>
      </c>
    </row>
    <row r="15" spans="2:5" x14ac:dyDescent="0.2">
      <c r="B15" s="31" t="str">
        <f>'2.Ympäristöluvan tarpeen lasken'!B15</f>
        <v>Lypsylehmä</v>
      </c>
      <c r="C15" s="192">
        <f>'2.Ympäristöluvan tarpeen lasken'!C15</f>
        <v>209</v>
      </c>
      <c r="D15" s="32">
        <v>1.3</v>
      </c>
      <c r="E15" s="35">
        <f>CEILING(C15/D15,1)</f>
        <v>161</v>
      </c>
    </row>
    <row r="16" spans="2:5" x14ac:dyDescent="0.2">
      <c r="B16" s="31" t="str">
        <f>'2.Ympäristöluvan tarpeen lasken'!B16</f>
        <v>Emolehmä</v>
      </c>
      <c r="C16" s="192">
        <f>'2.Ympäristöluvan tarpeen lasken'!C16</f>
        <v>0</v>
      </c>
      <c r="D16" s="32">
        <v>2.5</v>
      </c>
      <c r="E16" s="35">
        <f t="shared" ref="E16:E22" si="0">CEILING(C16/D16,1)</f>
        <v>0</v>
      </c>
    </row>
    <row r="17" spans="2:5" x14ac:dyDescent="0.2">
      <c r="B17" s="31" t="str">
        <f>'2.Ympäristöluvan tarpeen lasken'!B17</f>
        <v>Siitossonni (sonni &gt; 2 v)</v>
      </c>
      <c r="C17" s="192">
        <f>'2.Ympäristöluvan tarpeen lasken'!C17</f>
        <v>0</v>
      </c>
      <c r="D17" s="32">
        <v>2.5</v>
      </c>
      <c r="E17" s="35">
        <f t="shared" si="0"/>
        <v>0</v>
      </c>
    </row>
    <row r="18" spans="2:5" x14ac:dyDescent="0.2">
      <c r="B18" s="31" t="str">
        <f>'2.Ympäristöluvan tarpeen lasken'!B18</f>
        <v>Hieho (12–24 kk)</v>
      </c>
      <c r="C18" s="192">
        <f>'2.Ympäristöluvan tarpeen lasken'!C18</f>
        <v>43</v>
      </c>
      <c r="D18" s="32">
        <v>3.5</v>
      </c>
      <c r="E18" s="35">
        <f t="shared" si="0"/>
        <v>13</v>
      </c>
    </row>
    <row r="19" spans="2:5" x14ac:dyDescent="0.2">
      <c r="B19" s="31" t="str">
        <f>'2.Ympäristöluvan tarpeen lasken'!B19</f>
        <v>Lihanauta (sonni 12–24 kk)</v>
      </c>
      <c r="C19" s="192">
        <f>'2.Ympäristöluvan tarpeen lasken'!C19</f>
        <v>0</v>
      </c>
      <c r="D19" s="32">
        <v>2.7</v>
      </c>
      <c r="E19" s="35">
        <f>CEILING(C19/D19,1)</f>
        <v>0</v>
      </c>
    </row>
    <row r="20" spans="2:5" x14ac:dyDescent="0.2">
      <c r="B20" s="31" t="str">
        <f>'2.Ympäristöluvan tarpeen lasken'!B20</f>
        <v>Lehmävasikka 6–12 kk</v>
      </c>
      <c r="C20" s="192">
        <f>'2.Ympäristöluvan tarpeen lasken'!C20</f>
        <v>29</v>
      </c>
      <c r="D20" s="32">
        <v>4.5</v>
      </c>
      <c r="E20" s="35">
        <f t="shared" si="0"/>
        <v>7</v>
      </c>
    </row>
    <row r="21" spans="2:5" x14ac:dyDescent="0.2">
      <c r="B21" s="31" t="str">
        <f>'2.Ympäristöluvan tarpeen lasken'!B21</f>
        <v>Sonnivasikka 6–12 kk</v>
      </c>
      <c r="C21" s="192">
        <f>'2.Ympäristöluvan tarpeen lasken'!C21</f>
        <v>0</v>
      </c>
      <c r="D21" s="32">
        <v>3.5</v>
      </c>
      <c r="E21" s="35">
        <f t="shared" si="0"/>
        <v>0</v>
      </c>
    </row>
    <row r="22" spans="2:5" x14ac:dyDescent="0.2">
      <c r="B22" s="31" t="str">
        <f>'2.Ympäristöluvan tarpeen lasken'!B22</f>
        <v>Lehmävasikka &lt; 6 kk, sonnivasikka &lt; 6kk</v>
      </c>
      <c r="C22" s="192">
        <f>'2.Ympäristöluvan tarpeen lasken'!C22</f>
        <v>65</v>
      </c>
      <c r="D22" s="32">
        <v>11</v>
      </c>
      <c r="E22" s="35">
        <f t="shared" si="0"/>
        <v>6</v>
      </c>
    </row>
    <row r="23" spans="2:5" ht="15.75" x14ac:dyDescent="0.25">
      <c r="B23" s="34" t="s">
        <v>45</v>
      </c>
      <c r="C23" s="3">
        <f>'2.Ympäristöluvan tarpeen lasken'!C23</f>
        <v>0</v>
      </c>
      <c r="D23" s="3">
        <f>'2.Ympäristöluvan tarpeen lasken'!D23</f>
        <v>0</v>
      </c>
      <c r="E23" s="29">
        <f>SUM(E15:E22)</f>
        <v>187</v>
      </c>
    </row>
    <row r="24" spans="2:5" x14ac:dyDescent="0.2">
      <c r="C24" s="35"/>
      <c r="D24" s="35"/>
      <c r="E24" s="35"/>
    </row>
    <row r="25" spans="2:5" x14ac:dyDescent="0.2">
      <c r="B25" s="31" t="str">
        <f>'2.Ympäristöluvan tarpeen lasken'!B25</f>
        <v>Hevonen yli 2 v</v>
      </c>
      <c r="C25" s="32">
        <f>'2.Ympäristöluvan tarpeen lasken'!C25</f>
        <v>0</v>
      </c>
      <c r="D25" s="32">
        <f>'2.Ympäristöluvan tarpeen lasken'!D25</f>
        <v>3.9</v>
      </c>
      <c r="E25" s="35">
        <f t="shared" ref="E25:E29" si="1">CEILING(C25/D25,1)</f>
        <v>0</v>
      </c>
    </row>
    <row r="26" spans="2:5" x14ac:dyDescent="0.2">
      <c r="B26" s="31" t="str">
        <f>'2.Ympäristöluvan tarpeen lasken'!B26</f>
        <v>Poni yli 2 v, hevonen 1-2 v (Poni aikuisena 120-140 cm)</v>
      </c>
      <c r="C26" s="32">
        <f>'2.Ympäristöluvan tarpeen lasken'!C26</f>
        <v>0</v>
      </c>
      <c r="D26" s="32">
        <f>'2.Ympäristöluvan tarpeen lasken'!D26</f>
        <v>2.8</v>
      </c>
      <c r="E26" s="35">
        <f t="shared" si="1"/>
        <v>0</v>
      </c>
    </row>
    <row r="27" spans="2:5" x14ac:dyDescent="0.2">
      <c r="B27" s="31" t="str">
        <f>'2.Ympäristöluvan tarpeen lasken'!B27</f>
        <v>Pienponi yli 2 v, poni 1-2 v, hevonen alle 1 v (pienponi: eläimen säkäkorkeus täysikasvuisena &lt;120 cm)</v>
      </c>
      <c r="C27" s="32">
        <f>'2.Ympäristöluvan tarpeen lasken'!C27</f>
        <v>0</v>
      </c>
      <c r="D27" s="32">
        <f>'2.Ympäristöluvan tarpeen lasken'!D27</f>
        <v>2</v>
      </c>
      <c r="E27" s="35">
        <f t="shared" si="1"/>
        <v>0</v>
      </c>
    </row>
    <row r="28" spans="2:5" x14ac:dyDescent="0.2">
      <c r="B28" s="31" t="str">
        <f>'2.Ympäristöluvan tarpeen lasken'!B28</f>
        <v>Pienponi 1-2 v, poni alle 1v (pienponi: eläimen säkäkorkeus täysikasvuisena &lt;120 cm)</v>
      </c>
      <c r="C28" s="32">
        <f>'2.Ympäristöluvan tarpeen lasken'!C28</f>
        <v>0</v>
      </c>
      <c r="D28" s="32">
        <f>'2.Ympäristöluvan tarpeen lasken'!D28</f>
        <v>1.2</v>
      </c>
      <c r="E28" s="35">
        <f t="shared" si="1"/>
        <v>0</v>
      </c>
    </row>
    <row r="29" spans="2:5" x14ac:dyDescent="0.2">
      <c r="B29" s="31" t="str">
        <f>'2.Ympäristöluvan tarpeen lasken'!B29</f>
        <v>Pienponi alle 1 v (pienponi: eläimen säkäkorkeus täysikasvuisena &lt;120 cm)</v>
      </c>
      <c r="C29" s="32">
        <f>'2.Ympäristöluvan tarpeen lasken'!C29</f>
        <v>0</v>
      </c>
      <c r="D29" s="32">
        <f>'2.Ympäristöluvan tarpeen lasken'!D29</f>
        <v>0.8</v>
      </c>
      <c r="E29" s="35">
        <f t="shared" si="1"/>
        <v>0</v>
      </c>
    </row>
    <row r="30" spans="2:5" ht="15.75" x14ac:dyDescent="0.25">
      <c r="B30" s="34" t="s">
        <v>45</v>
      </c>
      <c r="C30" s="3">
        <f>'2.Ympäristöluvan tarpeen lasken'!C30</f>
        <v>0</v>
      </c>
      <c r="D30" s="3">
        <f>'2.Ympäristöluvan tarpeen lasken'!D30</f>
        <v>0</v>
      </c>
      <c r="E30" s="29">
        <f>SUM(E25:E29)</f>
        <v>0</v>
      </c>
    </row>
    <row r="31" spans="2:5" x14ac:dyDescent="0.2">
      <c r="B31" s="31" t="str">
        <f>'2.Ympäristöluvan tarpeen lasken'!B31</f>
        <v>Lammas ja karitsat sekä pässi</v>
      </c>
      <c r="C31" s="32">
        <f>'2.Ympäristöluvan tarpeen lasken'!C31</f>
        <v>0</v>
      </c>
      <c r="D31" s="32">
        <f>'2.Ympäristöluvan tarpeen lasken'!D31</f>
        <v>1.3</v>
      </c>
      <c r="E31" s="35">
        <f>'2.Ympäristöluvan tarpeen lasken'!E31</f>
        <v>0</v>
      </c>
    </row>
    <row r="32" spans="2:5" x14ac:dyDescent="0.2">
      <c r="B32" s="31" t="str">
        <f>'2.Ympäristöluvan tarpeen lasken'!B32</f>
        <v>Vuohi ja kilit sekä pukki</v>
      </c>
      <c r="C32" s="32">
        <f>'2.Ympäristöluvan tarpeen lasken'!C32</f>
        <v>0</v>
      </c>
      <c r="D32" s="32">
        <f>'2.Ympäristöluvan tarpeen lasken'!D32</f>
        <v>1.3</v>
      </c>
      <c r="E32" s="35">
        <f>'2.Ympäristöluvan tarpeen lasken'!E32</f>
        <v>0</v>
      </c>
    </row>
    <row r="33" spans="2:5" x14ac:dyDescent="0.2">
      <c r="B33" s="31" t="str">
        <f>'2.Ympäristöluvan tarpeen lasken'!B33</f>
        <v>Karitsat ja kilit 3-9 kk (Kasvatuksessa, kaksi kasvatuserää vuodessa), sis. yllä oleviin lukuihin</v>
      </c>
      <c r="C33" s="32">
        <f>'2.Ympäristöluvan tarpeen lasken'!C33</f>
        <v>0</v>
      </c>
      <c r="D33" s="105">
        <f>'2.Ympäristöluvan tarpeen lasken'!D33</f>
        <v>0</v>
      </c>
      <c r="E33" s="35">
        <f>'2.Ympäristöluvan tarpeen lasken'!E33</f>
        <v>0</v>
      </c>
    </row>
    <row r="34" spans="2:5" x14ac:dyDescent="0.2">
      <c r="B34" s="31" t="str">
        <f>'2.Ympäristöluvan tarpeen lasken'!B34</f>
        <v>Karitsat ja kilit 6-9 kk (Kasvatuksessa, kaksi kasvatuserää vuodessa), sis. yllä oleviin lukuihin</v>
      </c>
      <c r="C34" s="32">
        <f>'2.Ympäristöluvan tarpeen lasken'!C34</f>
        <v>0</v>
      </c>
      <c r="D34" s="105">
        <f>'2.Ympäristöluvan tarpeen lasken'!D34</f>
        <v>0</v>
      </c>
      <c r="E34" s="35">
        <f>'2.Ympäristöluvan tarpeen lasken'!E34</f>
        <v>0</v>
      </c>
    </row>
    <row r="35" spans="2:5" x14ac:dyDescent="0.2">
      <c r="B35" s="31" t="str">
        <f>'2.Ympäristöluvan tarpeen lasken'!B35</f>
        <v>(yht yli 150 - lupa kunnalta)</v>
      </c>
      <c r="C35" s="32">
        <f>'2.Ympäristöluvan tarpeen lasken'!C35</f>
        <v>0</v>
      </c>
      <c r="D35" s="105">
        <f>'2.Ympäristöluvan tarpeen lasken'!D35</f>
        <v>0</v>
      </c>
      <c r="E35" s="35">
        <f>'2.Ympäristöluvan tarpeen lasken'!E35</f>
        <v>0</v>
      </c>
    </row>
    <row r="36" spans="2:5" x14ac:dyDescent="0.2">
      <c r="B36" s="31" t="str">
        <f>'2.Ympäristöluvan tarpeen lasken'!B36</f>
        <v>Lihasika (eläinpaikkaa kohti, teuraspaino max 90 kg, jos suurempi käytetään jotilaan emakon arvoja)</v>
      </c>
      <c r="C36" s="32">
        <f>'2.Ympäristöluvan tarpeen lasken'!C36</f>
        <v>0</v>
      </c>
      <c r="D36" s="32">
        <f>'2.Ympäristöluvan tarpeen lasken'!D36</f>
        <v>1</v>
      </c>
      <c r="E36" s="35">
        <f>'2.Ympäristöluvan tarpeen lasken'!E36</f>
        <v>0</v>
      </c>
    </row>
    <row r="37" spans="2:5" x14ac:dyDescent="0.2">
      <c r="B37" s="31" t="str">
        <f>'2.Ympäristöluvan tarpeen lasken'!B37</f>
        <v>Emakko ja porsaat (Normaali emakkosikala. Porsaat mukana noin 11 viikon ikään asti)</v>
      </c>
      <c r="C37" s="32">
        <f>'2.Ympäristöluvan tarpeen lasken'!C37</f>
        <v>0</v>
      </c>
      <c r="D37" s="32">
        <f>'2.Ympäristöluvan tarpeen lasken'!D37</f>
        <v>2.6</v>
      </c>
      <c r="E37" s="35">
        <f>'2.Ympäristöluvan tarpeen lasken'!E37</f>
        <v>0</v>
      </c>
    </row>
    <row r="38" spans="2:5" x14ac:dyDescent="0.2">
      <c r="B38" s="31" t="str">
        <f>'2.Ympäristöluvan tarpeen lasken'!B38</f>
        <v>Emakko ja porsaat satelliittisikalassa (Koskee satelliittisikalaa. Lantamäärät emakkopaikkaa kohti, kun emakkopaikassa vähintään kahdeksan porsituskertaa vuodessa. Porsaat huomioidaan noin viiden viikon vieroitusikään asti)</v>
      </c>
      <c r="C38" s="32">
        <f>'2.Ympäristöluvan tarpeen lasken'!C38</f>
        <v>0</v>
      </c>
      <c r="D38" s="32">
        <f>'2.Ympäristöluvan tarpeen lasken'!D38</f>
        <v>2.6</v>
      </c>
      <c r="E38" s="35">
        <f>'2.Ympäristöluvan tarpeen lasken'!E38</f>
        <v>0</v>
      </c>
    </row>
    <row r="39" spans="2:5" x14ac:dyDescent="0.2">
      <c r="B39" s="31" t="str">
        <f>'2.Ympäristöluvan tarpeen lasken'!B39</f>
        <v xml:space="preserve">Joutilas emakko </v>
      </c>
      <c r="C39" s="32">
        <f>'2.Ympäristöluvan tarpeen lasken'!C39</f>
        <v>0</v>
      </c>
      <c r="D39" s="32">
        <f>'2.Ympäristöluvan tarpeen lasken'!D39</f>
        <v>1.8</v>
      </c>
      <c r="E39" s="35">
        <f>'2.Ympäristöluvan tarpeen lasken'!E39</f>
        <v>0</v>
      </c>
    </row>
    <row r="40" spans="2:5" x14ac:dyDescent="0.2">
      <c r="B40" s="31" t="str">
        <f>'2.Ympäristöluvan tarpeen lasken'!B40</f>
        <v>Vierotettu porsas (Porsas välikasvatuksessa, ikävaihe 5-11 vkoa)</v>
      </c>
      <c r="C40" s="32">
        <f>'2.Ympäristöluvan tarpeen lasken'!C40</f>
        <v>0</v>
      </c>
      <c r="D40" s="32">
        <f>'2.Ympäristöluvan tarpeen lasken'!D40</f>
        <v>0.24</v>
      </c>
      <c r="E40" s="35">
        <f>'2.Ympäristöluvan tarpeen lasken'!E40</f>
        <v>0</v>
      </c>
    </row>
    <row r="41" spans="2:5" x14ac:dyDescent="0.2">
      <c r="B41" s="31" t="str">
        <f>'2.Ympäristöluvan tarpeen lasken'!B41</f>
        <v xml:space="preserve">Karju (täysikasvuinen) </v>
      </c>
      <c r="C41" s="32">
        <f>'2.Ympäristöluvan tarpeen lasken'!C41</f>
        <v>0</v>
      </c>
      <c r="D41" s="32">
        <f>'2.Ympäristöluvan tarpeen lasken'!D41</f>
        <v>1.8</v>
      </c>
      <c r="E41" s="35">
        <f>'2.Ympäristöluvan tarpeen lasken'!E41</f>
        <v>0</v>
      </c>
    </row>
    <row r="42" spans="2:5" ht="15.75" x14ac:dyDescent="0.25">
      <c r="B42" s="34" t="s">
        <v>45</v>
      </c>
      <c r="C42" s="3">
        <f>'2.Ympäristöluvan tarpeen lasken'!C42</f>
        <v>0</v>
      </c>
      <c r="D42" s="3">
        <f>'2.Ympäristöluvan tarpeen lasken'!D42</f>
        <v>0</v>
      </c>
      <c r="E42" s="29">
        <f>SUM(E34:E41)</f>
        <v>0</v>
      </c>
    </row>
    <row r="43" spans="2:5" x14ac:dyDescent="0.2">
      <c r="B43" s="31" t="str">
        <f>'2.Ympäristöluvan tarpeen lasken'!B43</f>
        <v>Broileri (Eläinpaikkaa kohti)</v>
      </c>
      <c r="C43" s="105">
        <f>'2.Ympäristöluvan tarpeen lasken'!C43</f>
        <v>0</v>
      </c>
      <c r="D43" s="32">
        <f>'2.Ympäristöluvan tarpeen lasken'!D43</f>
        <v>0.03</v>
      </c>
      <c r="E43" s="35">
        <f>'2.Ympäristöluvan tarpeen lasken'!E43</f>
        <v>0</v>
      </c>
    </row>
    <row r="44" spans="2:5" x14ac:dyDescent="0.2">
      <c r="B44" s="31" t="str">
        <f>'2.Ympäristöluvan tarpeen lasken'!B44</f>
        <v>Munituskana</v>
      </c>
      <c r="C44" s="105">
        <f>'2.Ympäristöluvan tarpeen lasken'!C44</f>
        <v>0</v>
      </c>
      <c r="D44" s="32">
        <f>'2.Ympäristöluvan tarpeen lasken'!D44</f>
        <v>7.0000000000000007E-2</v>
      </c>
      <c r="E44" s="35">
        <f>'2.Ympäristöluvan tarpeen lasken'!E44</f>
        <v>0</v>
      </c>
    </row>
    <row r="45" spans="2:5" x14ac:dyDescent="0.2">
      <c r="B45" s="31" t="str">
        <f>'2.Ympäristöluvan tarpeen lasken'!B45</f>
        <v>Broileriemo</v>
      </c>
      <c r="C45" s="105">
        <f>'2.Ympäristöluvan tarpeen lasken'!C45</f>
        <v>0</v>
      </c>
      <c r="D45" s="32">
        <f>'2.Ympäristöluvan tarpeen lasken'!D45</f>
        <v>7.0000000000000007E-2</v>
      </c>
      <c r="E45" s="35">
        <f>'2.Ympäristöluvan tarpeen lasken'!E45</f>
        <v>0</v>
      </c>
    </row>
    <row r="46" spans="2:5" ht="15" customHeight="1" x14ac:dyDescent="0.2">
      <c r="B46" s="31" t="str">
        <f>'2.Ympäristöluvan tarpeen lasken'!B46</f>
        <v>Kukko</v>
      </c>
      <c r="C46" s="105">
        <f>'2.Ympäristöluvan tarpeen lasken'!C46</f>
        <v>0</v>
      </c>
      <c r="D46" s="32">
        <f>'2.Ympäristöluvan tarpeen lasken'!D46</f>
        <v>0.1</v>
      </c>
      <c r="E46" s="35">
        <f>'2.Ympäristöluvan tarpeen lasken'!E46</f>
        <v>0</v>
      </c>
    </row>
    <row r="47" spans="2:5" x14ac:dyDescent="0.2">
      <c r="B47" s="31" t="str">
        <f>'2.Ympäristöluvan tarpeen lasken'!B47</f>
        <v>Emokalkkuna</v>
      </c>
      <c r="C47" s="105">
        <f>'2.Ympäristöluvan tarpeen lasken'!C47</f>
        <v>0</v>
      </c>
      <c r="D47" s="32">
        <f>'2.Ympäristöluvan tarpeen lasken'!D47</f>
        <v>0.14000000000000001</v>
      </c>
      <c r="E47" s="35">
        <f>'2.Ympäristöluvan tarpeen lasken'!E47</f>
        <v>0</v>
      </c>
    </row>
    <row r="48" spans="2:5" x14ac:dyDescent="0.2">
      <c r="B48" s="31" t="str">
        <f>'2.Ympäristöluvan tarpeen lasken'!B48</f>
        <v>Lihakalkkuna</v>
      </c>
      <c r="C48" s="105">
        <f>'2.Ympäristöluvan tarpeen lasken'!C48</f>
        <v>0</v>
      </c>
      <c r="D48" s="32">
        <f>'2.Ympäristöluvan tarpeen lasken'!D48</f>
        <v>0.12</v>
      </c>
      <c r="E48" s="35">
        <f>'2.Ympäristöluvan tarpeen lasken'!E48</f>
        <v>0</v>
      </c>
    </row>
    <row r="49" spans="2:5" x14ac:dyDescent="0.2">
      <c r="B49" s="31" t="str">
        <f>'2.Ympäristöluvan tarpeen lasken'!B49</f>
        <v>Kananuorikko</v>
      </c>
      <c r="C49" s="105">
        <f>'2.Ympäristöluvan tarpeen lasken'!C49</f>
        <v>0</v>
      </c>
      <c r="D49" s="32">
        <f>'2.Ympäristöluvan tarpeen lasken'!D49</f>
        <v>0.04</v>
      </c>
      <c r="E49" s="35">
        <f>'2.Ympäristöluvan tarpeen lasken'!E49</f>
        <v>0</v>
      </c>
    </row>
    <row r="50" spans="2:5" x14ac:dyDescent="0.2">
      <c r="B50" s="31" t="str">
        <f>'2.Ympäristöluvan tarpeen lasken'!B50</f>
        <v>Emoankka, liha-ankka, emohanhi, emofasaani, lihafasaani</v>
      </c>
      <c r="C50" s="105">
        <f>'2.Ympäristöluvan tarpeen lasken'!C50</f>
        <v>0</v>
      </c>
      <c r="D50" s="32">
        <f>'2.Ympäristöluvan tarpeen lasken'!D50</f>
        <v>7.0000000000000007E-2</v>
      </c>
      <c r="E50" s="35">
        <f>'2.Ympäristöluvan tarpeen lasken'!E50</f>
        <v>0</v>
      </c>
    </row>
    <row r="51" spans="2:5" x14ac:dyDescent="0.2">
      <c r="B51" s="31" t="str">
        <f>'2.Ympäristöluvan tarpeen lasken'!B51</f>
        <v>Emosorsa, lihasorsa</v>
      </c>
      <c r="C51" s="105">
        <f>'2.Ympäristöluvan tarpeen lasken'!C51</f>
        <v>0</v>
      </c>
      <c r="D51" s="32">
        <f>'2.Ympäristöluvan tarpeen lasken'!D51</f>
        <v>0.06</v>
      </c>
      <c r="E51" s="35">
        <f>'2.Ympäristöluvan tarpeen lasken'!E51</f>
        <v>0</v>
      </c>
    </row>
    <row r="52" spans="2:5" x14ac:dyDescent="0.2">
      <c r="B52" s="31" t="str">
        <f>'2.Ympäristöluvan tarpeen lasken'!B52</f>
        <v>Viiriäinen, helmikana</v>
      </c>
      <c r="C52" s="105">
        <f>'2.Ympäristöluvan tarpeen lasken'!C52</f>
        <v>0</v>
      </c>
      <c r="D52" s="32">
        <f>'2.Ympäristöluvan tarpeen lasken'!D52</f>
        <v>0.04</v>
      </c>
      <c r="E52" s="35">
        <f>'2.Ympäristöluvan tarpeen lasken'!E52</f>
        <v>0</v>
      </c>
    </row>
    <row r="53" spans="2:5" x14ac:dyDescent="0.2">
      <c r="B53" s="31" t="str">
        <f>'2.Ympäristöluvan tarpeen lasken'!B53</f>
        <v>Strutsi</v>
      </c>
      <c r="C53" s="105">
        <f>'2.Ympäristöluvan tarpeen lasken'!C53</f>
        <v>0</v>
      </c>
      <c r="D53" s="32">
        <f>'2.Ympäristöluvan tarpeen lasken'!D53</f>
        <v>0.9</v>
      </c>
      <c r="E53" s="35">
        <f>'2.Ympäristöluvan tarpeen lasken'!E53</f>
        <v>0</v>
      </c>
    </row>
    <row r="54" spans="2:5" ht="15.75" x14ac:dyDescent="0.25">
      <c r="B54" s="34" t="s">
        <v>45</v>
      </c>
      <c r="C54" s="3">
        <f>'2.Ympäristöluvan tarpeen lasken'!C54</f>
        <v>0</v>
      </c>
      <c r="D54" s="3">
        <f>'2.Ympäristöluvan tarpeen lasken'!D54</f>
        <v>0</v>
      </c>
      <c r="E54" s="29">
        <f>SUM(E46:E53)</f>
        <v>0</v>
      </c>
    </row>
    <row r="55" spans="2:5" x14ac:dyDescent="0.2">
      <c r="B55" s="31" t="str">
        <f>'2.Ympäristöluvan tarpeen lasken'!B55</f>
        <v>Kaninaaras poikasineen (Kaninaaraan elopaino noin 5 kg. Poikasien lisäksi kaniuros sisältyy naaraan eläinyksikkökertoimeen)</v>
      </c>
      <c r="C55" s="105">
        <f>'2.Ympäristöluvan tarpeen lasken'!C55</f>
        <v>0</v>
      </c>
      <c r="D55" s="32">
        <f>'2.Ympäristöluvan tarpeen lasken'!D55</f>
        <v>0.19</v>
      </c>
      <c r="E55" s="35">
        <f>'2.Ympäristöluvan tarpeen lasken'!E55</f>
        <v>0</v>
      </c>
    </row>
    <row r="56" spans="2:5" x14ac:dyDescent="0.2">
      <c r="B56" s="31" t="str">
        <f>'2.Ympäristöluvan tarpeen lasken'!B56</f>
        <v>Biisoni</v>
      </c>
      <c r="C56" s="105">
        <f>'2.Ympäristöluvan tarpeen lasken'!C56</f>
        <v>0</v>
      </c>
      <c r="D56" s="32">
        <f>'2.Ympäristöluvan tarpeen lasken'!D56</f>
        <v>2.5</v>
      </c>
      <c r="E56" s="35">
        <f>'2.Ympäristöluvan tarpeen lasken'!E56</f>
        <v>0</v>
      </c>
    </row>
    <row r="57" spans="2:5" x14ac:dyDescent="0.2">
      <c r="B57" s="31" t="str">
        <f>'2.Ympäristöluvan tarpeen lasken'!B57</f>
        <v>Villisika</v>
      </c>
      <c r="C57" s="105">
        <f>'2.Ympäristöluvan tarpeen lasken'!C57</f>
        <v>0</v>
      </c>
      <c r="D57" s="32">
        <f>'2.Ympäristöluvan tarpeen lasken'!D57</f>
        <v>0.9</v>
      </c>
      <c r="E57" s="35">
        <f>'2.Ympäristöluvan tarpeen lasken'!E57</f>
        <v>0</v>
      </c>
    </row>
    <row r="58" spans="2:5" x14ac:dyDescent="0.2">
      <c r="B58" s="31" t="str">
        <f>'2.Ympäristöluvan tarpeen lasken'!B58</f>
        <v>Minkki ja hilleri, pentu</v>
      </c>
      <c r="C58" s="105">
        <f>'2.Ympäristöluvan tarpeen lasken'!C58</f>
        <v>0</v>
      </c>
      <c r="D58" s="105">
        <f>'2.Ympäristöluvan tarpeen lasken'!D58</f>
        <v>0</v>
      </c>
      <c r="E58" s="35">
        <f>'2.Ympäristöluvan tarpeen lasken'!E58</f>
        <v>0</v>
      </c>
    </row>
    <row r="59" spans="2:5" x14ac:dyDescent="0.2">
      <c r="B59" s="31" t="str">
        <f>'2.Ympäristöluvan tarpeen lasken'!B59</f>
        <v>Minkki ja hilleri, siitosuros</v>
      </c>
      <c r="C59" s="105">
        <f>'2.Ympäristöluvan tarpeen lasken'!C59</f>
        <v>0</v>
      </c>
      <c r="D59" s="105">
        <f>'2.Ympäristöluvan tarpeen lasken'!D59</f>
        <v>0</v>
      </c>
      <c r="E59" s="35">
        <f>'2.Ympäristöluvan tarpeen lasken'!E59</f>
        <v>0</v>
      </c>
    </row>
    <row r="60" spans="2:5" x14ac:dyDescent="0.2">
      <c r="B60" s="31" t="str">
        <f>'2.Ympäristöluvan tarpeen lasken'!B60</f>
        <v>Kettu ja supikoira, siitosnaaras pentuineen</v>
      </c>
      <c r="C60" s="105">
        <f>'2.Ympäristöluvan tarpeen lasken'!C60</f>
        <v>0</v>
      </c>
      <c r="D60" s="32">
        <f>'2.Ympäristöluvan tarpeen lasken'!D60</f>
        <v>0.41</v>
      </c>
      <c r="E60" s="35">
        <f>'2.Ympäristöluvan tarpeen lasken'!E60</f>
        <v>0</v>
      </c>
    </row>
    <row r="61" spans="2:5" x14ac:dyDescent="0.2">
      <c r="B61" s="31" t="str">
        <f>'2.Ympäristöluvan tarpeen lasken'!B61</f>
        <v>Kettu ja supikoira, pentu</v>
      </c>
      <c r="C61" s="105">
        <f>'2.Ympäristöluvan tarpeen lasken'!C61</f>
        <v>0</v>
      </c>
      <c r="D61" s="105">
        <f>'2.Ympäristöluvan tarpeen lasken'!D61</f>
        <v>0</v>
      </c>
      <c r="E61" s="35">
        <f>'2.Ympäristöluvan tarpeen lasken'!E61</f>
        <v>0</v>
      </c>
    </row>
    <row r="62" spans="2:5" x14ac:dyDescent="0.2">
      <c r="B62" s="31" t="str">
        <f>'2.Ympäristöluvan tarpeen lasken'!B62</f>
        <v>Kettu ja supikoira, siitosuroa</v>
      </c>
      <c r="C62" s="105">
        <f>'2.Ympäristöluvan tarpeen lasken'!C62</f>
        <v>0</v>
      </c>
      <c r="D62" s="105">
        <f>'2.Ympäristöluvan tarpeen lasken'!D62</f>
        <v>0</v>
      </c>
      <c r="E62" s="35">
        <f>'2.Ympäristöluvan tarpeen lasken'!E62</f>
        <v>0</v>
      </c>
    </row>
    <row r="63" spans="2:5" ht="15.75" x14ac:dyDescent="0.25">
      <c r="B63" s="34" t="s">
        <v>45</v>
      </c>
      <c r="C63" s="3">
        <f>'2.Ympäristöluvan tarpeen lasken'!C63</f>
        <v>0</v>
      </c>
      <c r="D63" s="3">
        <f>'2.Ympäristöluvan tarpeen lasken'!D63</f>
        <v>0</v>
      </c>
      <c r="E63" s="29">
        <f>SUM(E55:E62)</f>
        <v>0</v>
      </c>
    </row>
  </sheetData>
  <mergeCells count="2">
    <mergeCell ref="B10:E10"/>
    <mergeCell ref="C8:E8"/>
  </mergeCells>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B7E0-B1B3-42F7-974F-0206BCF9005A}">
  <sheetPr codeName="Taul6">
    <tabColor theme="9" tint="0.79998168889431442"/>
  </sheetPr>
  <dimension ref="B1:AN94"/>
  <sheetViews>
    <sheetView showZeros="0" tabSelected="1" topLeftCell="B1" zoomScale="70" zoomScaleNormal="70" workbookViewId="0">
      <pane xSplit="1" ySplit="15" topLeftCell="C16" activePane="bottomRight" state="frozen"/>
      <selection activeCell="B1" sqref="B1"/>
      <selection pane="topRight" activeCell="C1" sqref="C1"/>
      <selection pane="bottomLeft" activeCell="B13" sqref="B13"/>
      <selection pane="bottomRight" activeCell="D7" sqref="D7"/>
    </sheetView>
  </sheetViews>
  <sheetFormatPr defaultRowHeight="15" x14ac:dyDescent="0.2"/>
  <cols>
    <col min="2" max="2" width="58.6640625" customWidth="1"/>
    <col min="3" max="3" width="10.33203125" customWidth="1"/>
    <col min="4" max="4" width="17.33203125" customWidth="1"/>
    <col min="5" max="6" width="12" customWidth="1"/>
    <col min="7" max="7" width="8.109375" customWidth="1"/>
    <col min="8" max="8" width="10.5546875" bestFit="1" customWidth="1"/>
    <col min="11" max="11" width="10.5546875" bestFit="1" customWidth="1"/>
    <col min="13" max="13" width="10.5546875" bestFit="1" customWidth="1"/>
    <col min="15" max="15" width="5.33203125" customWidth="1"/>
  </cols>
  <sheetData>
    <row r="1" spans="2:40" ht="24.75" thickTop="1" thickBot="1" x14ac:dyDescent="0.4">
      <c r="B1" s="113" t="s">
        <v>54</v>
      </c>
      <c r="C1" s="114"/>
      <c r="D1" s="114"/>
      <c r="E1" s="114"/>
      <c r="F1" s="114"/>
      <c r="G1" s="114"/>
      <c r="H1" s="114"/>
      <c r="I1" s="114"/>
      <c r="J1" s="114"/>
      <c r="K1" s="114"/>
      <c r="L1" s="114"/>
      <c r="M1" s="114"/>
      <c r="N1" s="115"/>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2:40" ht="17.25" thickTop="1" thickBot="1" x14ac:dyDescent="0.3">
      <c r="B2" s="64" t="s">
        <v>68</v>
      </c>
      <c r="C2" s="212" t="str">
        <f>'2.Ympäristöluvan tarpeen lasken'!$B$10</f>
        <v>Mty Tapion tila</v>
      </c>
      <c r="D2" s="213"/>
      <c r="E2" s="213"/>
      <c r="F2" s="213"/>
      <c r="G2" s="213"/>
      <c r="H2" s="213"/>
      <c r="I2" s="213"/>
      <c r="J2" s="213"/>
      <c r="K2" s="213"/>
      <c r="L2" s="213"/>
      <c r="M2" s="213"/>
      <c r="N2" s="214"/>
      <c r="O2" s="31"/>
      <c r="P2" s="31"/>
      <c r="Q2" s="31"/>
      <c r="R2" s="31"/>
      <c r="S2" s="31"/>
      <c r="T2" s="31"/>
      <c r="U2" s="31"/>
      <c r="V2" s="31"/>
      <c r="W2" s="31"/>
      <c r="X2" s="31"/>
      <c r="Y2" s="31"/>
      <c r="Z2" s="31"/>
      <c r="AA2" s="31"/>
      <c r="AB2" s="31"/>
      <c r="AC2" s="31"/>
      <c r="AD2" s="31"/>
      <c r="AE2" s="31"/>
      <c r="AF2" s="31"/>
      <c r="AG2" s="31"/>
      <c r="AH2" s="31"/>
      <c r="AI2" s="31"/>
      <c r="AJ2" s="31"/>
      <c r="AK2" s="31"/>
      <c r="AL2" s="31"/>
      <c r="AM2" s="31"/>
      <c r="AN2" s="31"/>
    </row>
    <row r="3" spans="2:40" ht="15.75" thickTop="1" x14ac:dyDescent="0.2">
      <c r="B3" s="131" t="s">
        <v>69</v>
      </c>
      <c r="C3" s="132"/>
      <c r="D3" s="132"/>
      <c r="E3" s="133"/>
      <c r="F3" s="134">
        <f>ROUNDUP(F25,-1)</f>
        <v>5910</v>
      </c>
      <c r="G3" s="135" t="str">
        <f>IF(F3&gt;0,"m3",0)</f>
        <v>m3</v>
      </c>
      <c r="H3" s="132"/>
      <c r="I3" s="134">
        <f>I25</f>
        <v>213.5</v>
      </c>
      <c r="J3" s="135" t="str">
        <f>IF(I3&gt;0,"yksikköä",0)</f>
        <v>yksikköä</v>
      </c>
      <c r="K3" s="133"/>
      <c r="L3" s="134">
        <f>ROUNDUP(L25,-2)</f>
        <v>0</v>
      </c>
      <c r="M3" s="132">
        <f>IF(L3&gt;0,"yksikköä",0)</f>
        <v>0</v>
      </c>
      <c r="N3" s="147"/>
      <c r="O3" s="31"/>
      <c r="P3" s="31"/>
      <c r="Q3" s="31"/>
      <c r="R3" s="31"/>
      <c r="S3" s="31"/>
      <c r="T3" s="31"/>
      <c r="U3" s="31"/>
      <c r="V3" s="31"/>
      <c r="W3" s="31"/>
      <c r="X3" s="31"/>
      <c r="Y3" s="31"/>
      <c r="Z3" s="31"/>
      <c r="AA3" s="31"/>
      <c r="AB3" s="31"/>
      <c r="AC3" s="31"/>
      <c r="AD3" s="31"/>
      <c r="AE3" s="31"/>
      <c r="AF3" s="31"/>
      <c r="AG3" s="31"/>
      <c r="AH3" s="31"/>
      <c r="AI3" s="31"/>
      <c r="AJ3" s="31"/>
      <c r="AK3" s="31"/>
      <c r="AL3" s="31"/>
      <c r="AM3" s="31"/>
      <c r="AN3" s="31"/>
    </row>
    <row r="4" spans="2:40" x14ac:dyDescent="0.2">
      <c r="B4" s="136" t="s">
        <v>70</v>
      </c>
      <c r="C4" s="137"/>
      <c r="D4" s="137"/>
      <c r="E4" s="136"/>
      <c r="F4" s="137"/>
      <c r="G4" s="135">
        <f t="shared" ref="G4:G7" si="0">IF(F4&gt;0,"yksikköä",0)</f>
        <v>0</v>
      </c>
      <c r="H4" s="137"/>
      <c r="I4" s="137">
        <f>ROUNDUP(I33,-2)</f>
        <v>0</v>
      </c>
      <c r="J4" s="135">
        <f t="shared" ref="J4:J7" si="1">IF(I4&gt;0,"yksikköä",0)</f>
        <v>0</v>
      </c>
      <c r="K4" s="136"/>
      <c r="L4" s="137"/>
      <c r="M4" s="132">
        <f t="shared" ref="M4:M7" si="2">IF(L4&gt;0,"yksikköä",0)</f>
        <v>0</v>
      </c>
      <c r="N4" s="135"/>
      <c r="O4" s="31"/>
      <c r="P4" s="31"/>
      <c r="Q4" s="31"/>
      <c r="R4" s="31"/>
      <c r="S4" s="31"/>
      <c r="T4" s="31"/>
      <c r="U4" s="31"/>
      <c r="V4" s="31"/>
      <c r="W4" s="31"/>
      <c r="X4" s="31"/>
      <c r="Y4" s="31"/>
      <c r="Z4" s="31"/>
      <c r="AA4" s="31"/>
      <c r="AB4" s="31"/>
      <c r="AC4" s="31"/>
      <c r="AD4" s="31"/>
      <c r="AE4" s="31"/>
      <c r="AF4" s="31"/>
      <c r="AG4" s="31"/>
      <c r="AH4" s="31"/>
      <c r="AI4" s="31"/>
      <c r="AJ4" s="31"/>
      <c r="AK4" s="31"/>
      <c r="AL4" s="31"/>
      <c r="AM4" s="31"/>
      <c r="AN4" s="31"/>
    </row>
    <row r="5" spans="2:40" x14ac:dyDescent="0.2">
      <c r="B5" s="136" t="s">
        <v>106</v>
      </c>
      <c r="C5" s="137"/>
      <c r="D5" s="137"/>
      <c r="E5" s="136"/>
      <c r="F5" s="137"/>
      <c r="G5" s="135">
        <f t="shared" si="0"/>
        <v>0</v>
      </c>
      <c r="H5" s="137"/>
      <c r="I5" s="137">
        <f>ROUNDUP(I67,-2)</f>
        <v>0</v>
      </c>
      <c r="J5" s="135">
        <f t="shared" si="1"/>
        <v>0</v>
      </c>
      <c r="K5" s="136"/>
      <c r="L5" s="137"/>
      <c r="M5" s="132">
        <f t="shared" si="2"/>
        <v>0</v>
      </c>
      <c r="N5" s="135"/>
      <c r="O5" s="31"/>
      <c r="P5" s="31"/>
      <c r="Q5" s="31"/>
      <c r="R5" s="31"/>
      <c r="S5" s="31"/>
      <c r="T5" s="31"/>
      <c r="U5" s="31"/>
      <c r="V5" s="31"/>
      <c r="W5" s="31"/>
      <c r="X5" s="31"/>
      <c r="Y5" s="31"/>
      <c r="Z5" s="31"/>
      <c r="AA5" s="31"/>
      <c r="AB5" s="31"/>
      <c r="AC5" s="31"/>
      <c r="AD5" s="31"/>
      <c r="AE5" s="31"/>
      <c r="AF5" s="31"/>
      <c r="AG5" s="31"/>
      <c r="AH5" s="31"/>
      <c r="AI5" s="31"/>
      <c r="AJ5" s="31"/>
      <c r="AK5" s="31"/>
      <c r="AL5" s="31"/>
      <c r="AM5" s="31"/>
      <c r="AN5" s="31"/>
    </row>
    <row r="6" spans="2:40" x14ac:dyDescent="0.2">
      <c r="B6" s="136" t="s">
        <v>71</v>
      </c>
      <c r="C6" s="137"/>
      <c r="D6" s="137"/>
      <c r="E6" s="136"/>
      <c r="F6" s="138">
        <f>F47</f>
        <v>0</v>
      </c>
      <c r="G6" s="135">
        <f t="shared" si="0"/>
        <v>0</v>
      </c>
      <c r="H6" s="137"/>
      <c r="I6" s="137">
        <f>I47</f>
        <v>0</v>
      </c>
      <c r="J6" s="135">
        <f t="shared" si="1"/>
        <v>0</v>
      </c>
      <c r="K6" s="136"/>
      <c r="L6" s="138">
        <f>ROUNDUP(L47,-2)</f>
        <v>0</v>
      </c>
      <c r="M6" s="132">
        <f t="shared" si="2"/>
        <v>0</v>
      </c>
      <c r="N6" s="135"/>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2:40" x14ac:dyDescent="0.2">
      <c r="B7" s="136" t="s">
        <v>142</v>
      </c>
      <c r="C7" s="137"/>
      <c r="D7" s="137"/>
      <c r="E7" s="136"/>
      <c r="F7" s="137"/>
      <c r="G7" s="135">
        <f t="shared" si="0"/>
        <v>0</v>
      </c>
      <c r="H7" s="137"/>
      <c r="I7" s="137">
        <f>I60</f>
        <v>0</v>
      </c>
      <c r="J7" s="135">
        <f t="shared" si="1"/>
        <v>0</v>
      </c>
      <c r="K7" s="136"/>
      <c r="L7" s="137"/>
      <c r="M7" s="132">
        <f t="shared" si="2"/>
        <v>0</v>
      </c>
      <c r="N7" s="135"/>
      <c r="O7" s="31"/>
      <c r="P7" s="31"/>
      <c r="Q7" s="31"/>
      <c r="R7" s="31"/>
      <c r="S7" s="31"/>
      <c r="T7" s="31"/>
      <c r="U7" s="31"/>
      <c r="V7" s="31"/>
      <c r="W7" s="31"/>
      <c r="X7" s="31"/>
      <c r="Y7" s="31"/>
      <c r="Z7" s="31"/>
      <c r="AA7" s="31"/>
      <c r="AB7" s="31"/>
      <c r="AC7" s="31"/>
      <c r="AD7" s="31"/>
      <c r="AE7" s="31"/>
      <c r="AF7" s="31"/>
      <c r="AG7" s="31"/>
      <c r="AH7" s="31"/>
      <c r="AI7" s="31"/>
      <c r="AJ7" s="31"/>
      <c r="AK7" s="31"/>
      <c r="AL7" s="31"/>
      <c r="AM7" s="31"/>
      <c r="AN7" s="31"/>
    </row>
    <row r="8" spans="2:40" ht="15.75" thickBot="1" x14ac:dyDescent="0.25">
      <c r="B8" s="66" t="s">
        <v>137</v>
      </c>
      <c r="C8" s="38"/>
      <c r="D8" s="38"/>
      <c r="E8" s="66"/>
      <c r="F8" s="38"/>
      <c r="G8" s="67"/>
      <c r="H8" s="38"/>
      <c r="I8" s="38">
        <f>ROUNDUP(I70,-2)</f>
        <v>0</v>
      </c>
      <c r="J8" s="38"/>
      <c r="K8" s="66"/>
      <c r="L8" s="38"/>
      <c r="M8" s="38"/>
      <c r="N8" s="67"/>
      <c r="O8" s="31"/>
      <c r="P8" s="31"/>
      <c r="Q8" s="31"/>
      <c r="R8" s="31"/>
      <c r="S8" s="31"/>
      <c r="T8" s="31"/>
      <c r="U8" s="31"/>
      <c r="V8" s="31"/>
      <c r="W8" s="31"/>
      <c r="X8" s="31"/>
      <c r="Y8" s="31"/>
      <c r="Z8" s="31"/>
      <c r="AA8" s="31"/>
      <c r="AB8" s="31"/>
      <c r="AC8" s="31"/>
      <c r="AD8" s="31"/>
      <c r="AE8" s="31"/>
      <c r="AF8" s="31"/>
      <c r="AG8" s="31"/>
      <c r="AH8" s="31"/>
      <c r="AI8" s="31"/>
      <c r="AJ8" s="31"/>
      <c r="AK8" s="31"/>
      <c r="AL8" s="31"/>
      <c r="AM8" s="31"/>
      <c r="AN8" s="31"/>
    </row>
    <row r="9" spans="2:40" x14ac:dyDescent="0.2">
      <c r="B9" s="133" t="s">
        <v>66</v>
      </c>
      <c r="C9" s="132"/>
      <c r="D9" s="132"/>
      <c r="E9" s="133"/>
      <c r="F9" s="132">
        <v>450</v>
      </c>
      <c r="G9" s="142" t="str">
        <f>IF(F16&gt;0,"m3",0)</f>
        <v>m3</v>
      </c>
      <c r="H9" s="132"/>
      <c r="I9" s="132"/>
      <c r="J9" s="132"/>
      <c r="K9" s="133"/>
      <c r="L9" s="132"/>
      <c r="M9" s="132"/>
      <c r="N9" s="135"/>
      <c r="O9" s="31"/>
      <c r="P9" s="31"/>
      <c r="Q9" s="31"/>
      <c r="R9" s="31"/>
      <c r="S9" s="31"/>
      <c r="T9" s="31"/>
      <c r="U9" s="31"/>
      <c r="V9" s="31"/>
      <c r="W9" s="31"/>
      <c r="X9" s="31"/>
      <c r="Y9" s="31"/>
      <c r="Z9" s="31"/>
      <c r="AA9" s="31"/>
      <c r="AB9" s="31"/>
      <c r="AC9" s="31"/>
      <c r="AD9" s="31"/>
      <c r="AE9" s="31"/>
      <c r="AF9" s="31"/>
      <c r="AG9" s="31"/>
      <c r="AH9" s="31"/>
      <c r="AI9" s="31"/>
      <c r="AJ9" s="31"/>
      <c r="AK9" s="31"/>
      <c r="AL9" s="31"/>
      <c r="AM9" s="31"/>
      <c r="AN9" s="31"/>
    </row>
    <row r="10" spans="2:40" x14ac:dyDescent="0.2">
      <c r="B10" s="139" t="s">
        <v>67</v>
      </c>
      <c r="C10" s="140"/>
      <c r="D10" s="140"/>
      <c r="E10" s="139"/>
      <c r="F10" s="141">
        <f>591+0.3*990</f>
        <v>888</v>
      </c>
      <c r="G10" s="142" t="str">
        <f>IF(F16&gt;0,"m3",0)</f>
        <v>m3</v>
      </c>
      <c r="H10" s="140"/>
      <c r="I10" s="140"/>
      <c r="J10" s="140"/>
      <c r="K10" s="139"/>
      <c r="L10" s="140"/>
      <c r="M10" s="140"/>
      <c r="N10" s="142"/>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row>
    <row r="11" spans="2:40" x14ac:dyDescent="0.2">
      <c r="B11" s="136" t="s">
        <v>144</v>
      </c>
      <c r="C11" s="140"/>
      <c r="D11" s="140"/>
      <c r="E11" s="139"/>
      <c r="F11" s="141">
        <f>SUM(F3:F8,F9,F10)</f>
        <v>7248</v>
      </c>
      <c r="G11" s="142" t="str">
        <f>IF(F16&gt;0,"m3",0)</f>
        <v>m3</v>
      </c>
      <c r="H11" s="140"/>
      <c r="I11" s="141">
        <f>ROUNDUP(SUM(I3:I8,I9,I10)/1.5,-2)</f>
        <v>200</v>
      </c>
      <c r="J11" s="140"/>
      <c r="K11" s="139"/>
      <c r="L11" s="141">
        <f>ROUNDUP(SUM(L3:L8,L9,L10)/1.5,-2)</f>
        <v>0</v>
      </c>
      <c r="M11" s="140"/>
      <c r="N11" s="143">
        <f>SUM(N3:N8,N9,N10)</f>
        <v>0</v>
      </c>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row>
    <row r="12" spans="2:40" x14ac:dyDescent="0.2">
      <c r="B12" s="136" t="s">
        <v>145</v>
      </c>
      <c r="C12" s="140"/>
      <c r="D12" s="140"/>
      <c r="E12" s="139"/>
      <c r="F12" s="141">
        <f>'3.Lietesäiliöt'!D8+'3.Lietesäiliöt'!F8+'3.Lietesäiliöt'!J8</f>
        <v>5300</v>
      </c>
      <c r="G12" s="142" t="str">
        <f>IF(F16&gt;0,"m3",0)</f>
        <v>m3</v>
      </c>
      <c r="H12" s="140"/>
      <c r="I12" s="144">
        <v>580</v>
      </c>
      <c r="J12" s="140"/>
      <c r="K12" s="139"/>
      <c r="L12" s="144"/>
      <c r="M12" s="140"/>
      <c r="N12" s="143">
        <f>IF(N16&gt;0,'3.Lietesäiliöt'!D33,0)</f>
        <v>0</v>
      </c>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row>
    <row r="13" spans="2:40" ht="16.5" thickBot="1" x14ac:dyDescent="0.3">
      <c r="B13" s="136" t="s">
        <v>146</v>
      </c>
      <c r="C13" s="140"/>
      <c r="D13" s="140"/>
      <c r="E13" s="218">
        <f>IF(F11-F12&lt;=0,"Ei lisärakentamistarvetta",F11-F12)</f>
        <v>1948</v>
      </c>
      <c r="F13" s="219"/>
      <c r="G13" s="142" t="str">
        <f>IF(F16&gt;0,"m3",0)</f>
        <v>m3</v>
      </c>
      <c r="H13" s="140"/>
      <c r="I13" s="145">
        <f>I11-I12</f>
        <v>-380</v>
      </c>
      <c r="J13" s="140" t="s">
        <v>143</v>
      </c>
      <c r="K13" s="139"/>
      <c r="L13" s="145">
        <f>L11-L12</f>
        <v>0</v>
      </c>
      <c r="M13" s="140" t="s">
        <v>143</v>
      </c>
      <c r="N13" s="146">
        <f>N11-N12</f>
        <v>0</v>
      </c>
      <c r="O13" s="31"/>
      <c r="P13" s="31" t="s">
        <v>205</v>
      </c>
      <c r="Q13" s="31"/>
      <c r="R13" s="31"/>
      <c r="S13" s="31"/>
      <c r="T13" s="31"/>
      <c r="U13" s="31"/>
      <c r="V13" s="31"/>
      <c r="W13" s="31"/>
      <c r="X13" s="31"/>
      <c r="Y13" s="31"/>
      <c r="Z13" s="31"/>
      <c r="AA13" s="31"/>
      <c r="AB13" s="31"/>
      <c r="AC13" s="31"/>
      <c r="AD13" s="31"/>
      <c r="AE13" s="31"/>
      <c r="AF13" s="31"/>
      <c r="AG13" s="31"/>
      <c r="AH13" s="31"/>
      <c r="AI13" s="31"/>
      <c r="AJ13" s="31"/>
      <c r="AK13" s="31"/>
      <c r="AL13" s="31"/>
      <c r="AM13" s="31"/>
      <c r="AN13" s="31"/>
    </row>
    <row r="14" spans="2:40" ht="33.75" customHeight="1" x14ac:dyDescent="0.35">
      <c r="B14" s="148"/>
      <c r="C14" s="149"/>
      <c r="D14" s="149"/>
      <c r="E14" s="209" t="s">
        <v>47</v>
      </c>
      <c r="F14" s="210"/>
      <c r="G14" s="211"/>
      <c r="H14" s="215" t="s">
        <v>51</v>
      </c>
      <c r="I14" s="216"/>
      <c r="J14" s="217"/>
      <c r="K14" s="209" t="s">
        <v>52</v>
      </c>
      <c r="L14" s="210"/>
      <c r="M14" s="210" t="s">
        <v>53</v>
      </c>
      <c r="N14" s="211"/>
      <c r="O14" s="31"/>
      <c r="P14" s="31" t="s">
        <v>1</v>
      </c>
      <c r="Q14" s="31"/>
      <c r="R14" s="31"/>
      <c r="S14" s="31"/>
      <c r="T14" s="31"/>
      <c r="U14" s="31"/>
      <c r="V14" s="31"/>
      <c r="W14" s="31"/>
      <c r="X14" s="31"/>
      <c r="Y14" s="31"/>
      <c r="Z14" s="31"/>
      <c r="AA14" s="31"/>
      <c r="AB14" s="31"/>
      <c r="AC14" s="31"/>
      <c r="AD14" s="31"/>
      <c r="AE14" s="31"/>
      <c r="AF14" s="31"/>
      <c r="AG14" s="31"/>
      <c r="AH14" s="31"/>
      <c r="AI14" s="31"/>
      <c r="AJ14" s="31"/>
      <c r="AK14" s="31"/>
      <c r="AL14" s="31"/>
      <c r="AM14" s="31"/>
      <c r="AN14" s="31"/>
    </row>
    <row r="15" spans="2:40" ht="17.25" thickBot="1" x14ac:dyDescent="0.35">
      <c r="B15" s="116" t="s">
        <v>0</v>
      </c>
      <c r="C15" s="99" t="s">
        <v>7</v>
      </c>
      <c r="D15" s="99"/>
      <c r="E15" s="100" t="s">
        <v>55</v>
      </c>
      <c r="F15" s="99" t="s">
        <v>48</v>
      </c>
      <c r="G15" s="101"/>
      <c r="H15" s="102" t="s">
        <v>55</v>
      </c>
      <c r="I15" s="102" t="s">
        <v>48</v>
      </c>
      <c r="J15" s="99"/>
      <c r="K15" s="100" t="s">
        <v>55</v>
      </c>
      <c r="L15" s="99" t="s">
        <v>48</v>
      </c>
      <c r="M15" s="99" t="s">
        <v>55</v>
      </c>
      <c r="N15" s="101" t="s">
        <v>48</v>
      </c>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row>
    <row r="16" spans="2:40" ht="17.25" thickTop="1" x14ac:dyDescent="0.3">
      <c r="B16" s="117" t="s">
        <v>46</v>
      </c>
      <c r="C16" s="43">
        <f>'2.Ympäristöluvan tarpeen lasken'!C15</f>
        <v>209</v>
      </c>
      <c r="D16" s="43">
        <v>2</v>
      </c>
      <c r="E16" s="70">
        <v>25.5</v>
      </c>
      <c r="F16" s="44">
        <f t="shared" ref="F16:F24" si="3">IF(D16=2,C16*E16,0)</f>
        <v>5329.5</v>
      </c>
      <c r="G16" s="71"/>
      <c r="H16" s="45">
        <v>28.6</v>
      </c>
      <c r="I16" s="46">
        <f t="shared" ref="I16:I23" si="4">IF(D16=3,C16*H16,0)</f>
        <v>0</v>
      </c>
      <c r="J16" s="47"/>
      <c r="K16" s="80">
        <v>15.8</v>
      </c>
      <c r="L16" s="45">
        <f t="shared" ref="L16:L24" si="5">IF(D16=4,C16*K16,0)</f>
        <v>0</v>
      </c>
      <c r="M16" s="45">
        <v>8.6999999999999993</v>
      </c>
      <c r="N16" s="81">
        <f t="shared" ref="N16:N24" si="6">IF(D16=4,C16*M16,0)</f>
        <v>0</v>
      </c>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row>
    <row r="17" spans="2:40" ht="16.5" x14ac:dyDescent="0.3">
      <c r="B17" s="118" t="s">
        <v>43</v>
      </c>
      <c r="C17" s="43">
        <f>'2.Ympäristöluvan tarpeen lasken'!C16</f>
        <v>0</v>
      </c>
      <c r="D17" s="43">
        <v>1</v>
      </c>
      <c r="E17" s="72">
        <v>19</v>
      </c>
      <c r="F17" s="48">
        <f t="shared" si="3"/>
        <v>0</v>
      </c>
      <c r="G17" s="73"/>
      <c r="H17" s="50">
        <v>20.399999999999999</v>
      </c>
      <c r="I17" s="51">
        <f t="shared" si="4"/>
        <v>0</v>
      </c>
      <c r="J17" s="52"/>
      <c r="K17" s="82">
        <v>16.899999999999999</v>
      </c>
      <c r="L17" s="45">
        <f t="shared" si="5"/>
        <v>0</v>
      </c>
      <c r="M17" s="50">
        <v>1.9</v>
      </c>
      <c r="N17" s="81">
        <f t="shared" si="6"/>
        <v>0</v>
      </c>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row>
    <row r="18" spans="2:40" ht="16.5" x14ac:dyDescent="0.3">
      <c r="B18" s="118" t="s">
        <v>44</v>
      </c>
      <c r="C18" s="53">
        <f>'2.Ympäristöluvan tarpeen lasken'!C17</f>
        <v>0</v>
      </c>
      <c r="D18" s="43">
        <v>1</v>
      </c>
      <c r="E18" s="72">
        <v>12.1</v>
      </c>
      <c r="F18" s="48">
        <f t="shared" si="3"/>
        <v>0</v>
      </c>
      <c r="G18" s="73"/>
      <c r="H18" s="50">
        <v>12.9</v>
      </c>
      <c r="I18" s="51">
        <f t="shared" si="4"/>
        <v>0</v>
      </c>
      <c r="J18" s="50"/>
      <c r="K18" s="82">
        <v>10.1</v>
      </c>
      <c r="L18" s="45">
        <f t="shared" si="5"/>
        <v>0</v>
      </c>
      <c r="M18" s="50">
        <v>1.7</v>
      </c>
      <c r="N18" s="81">
        <f t="shared" si="6"/>
        <v>0</v>
      </c>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row>
    <row r="19" spans="2:40" ht="16.5" x14ac:dyDescent="0.3">
      <c r="B19" s="118" t="s">
        <v>13</v>
      </c>
      <c r="C19" s="53">
        <f>'2.Ympäristöluvan tarpeen lasken'!C18</f>
        <v>43</v>
      </c>
      <c r="D19" s="43">
        <v>2</v>
      </c>
      <c r="E19" s="72">
        <v>8.5</v>
      </c>
      <c r="F19" s="49">
        <f t="shared" si="3"/>
        <v>365.5</v>
      </c>
      <c r="G19" s="73"/>
      <c r="H19" s="50">
        <v>13.4</v>
      </c>
      <c r="I19" s="51">
        <f t="shared" si="4"/>
        <v>0</v>
      </c>
      <c r="J19" s="52"/>
      <c r="K19" s="82">
        <v>6.6</v>
      </c>
      <c r="L19" s="45">
        <f t="shared" si="5"/>
        <v>0</v>
      </c>
      <c r="M19" s="50">
        <v>2.9</v>
      </c>
      <c r="N19" s="81">
        <f t="shared" si="6"/>
        <v>0</v>
      </c>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row>
    <row r="20" spans="2:40" ht="16.5" x14ac:dyDescent="0.3">
      <c r="B20" s="118" t="s">
        <v>14</v>
      </c>
      <c r="C20" s="53"/>
      <c r="D20" s="43">
        <v>2</v>
      </c>
      <c r="E20" s="72">
        <v>12.1</v>
      </c>
      <c r="F20" s="49">
        <f t="shared" si="3"/>
        <v>0</v>
      </c>
      <c r="G20" s="73"/>
      <c r="H20" s="50">
        <v>12.9</v>
      </c>
      <c r="I20" s="51">
        <f t="shared" si="4"/>
        <v>0</v>
      </c>
      <c r="J20" s="52"/>
      <c r="K20" s="82">
        <v>10.1</v>
      </c>
      <c r="L20" s="45">
        <f t="shared" si="5"/>
        <v>0</v>
      </c>
      <c r="M20" s="50">
        <v>1.7</v>
      </c>
      <c r="N20" s="81">
        <f t="shared" si="6"/>
        <v>0</v>
      </c>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row>
    <row r="21" spans="2:40" ht="16.5" x14ac:dyDescent="0.3">
      <c r="B21" s="118" t="s">
        <v>15</v>
      </c>
      <c r="C21" s="53">
        <f>'2.Ympäristöluvan tarpeen lasken'!C20</f>
        <v>29</v>
      </c>
      <c r="D21" s="43">
        <v>2</v>
      </c>
      <c r="E21" s="72">
        <v>7.2</v>
      </c>
      <c r="F21" s="49">
        <f t="shared" si="3"/>
        <v>208.8</v>
      </c>
      <c r="G21" s="73"/>
      <c r="H21" s="50">
        <v>9.6999999999999993</v>
      </c>
      <c r="I21" s="51">
        <f t="shared" si="4"/>
        <v>0</v>
      </c>
      <c r="J21" s="52"/>
      <c r="K21" s="82">
        <v>6.1</v>
      </c>
      <c r="L21" s="45">
        <f t="shared" si="5"/>
        <v>0</v>
      </c>
      <c r="M21" s="50">
        <v>1.7</v>
      </c>
      <c r="N21" s="81">
        <f t="shared" si="6"/>
        <v>0</v>
      </c>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row>
    <row r="22" spans="2:40" ht="16.5" x14ac:dyDescent="0.3">
      <c r="B22" s="118" t="s">
        <v>16</v>
      </c>
      <c r="C22" s="53"/>
      <c r="D22" s="43">
        <v>4</v>
      </c>
      <c r="E22" s="72">
        <v>9.5</v>
      </c>
      <c r="F22" s="49">
        <f t="shared" si="3"/>
        <v>0</v>
      </c>
      <c r="G22" s="73"/>
      <c r="H22" s="50">
        <v>12.1</v>
      </c>
      <c r="I22" s="51">
        <f t="shared" si="4"/>
        <v>0</v>
      </c>
      <c r="J22" s="52"/>
      <c r="K22" s="82">
        <v>8</v>
      </c>
      <c r="L22" s="45">
        <f>IF(D22=4,C22*K22,0)</f>
        <v>0</v>
      </c>
      <c r="M22" s="50">
        <v>2.1</v>
      </c>
      <c r="N22" s="81">
        <f>IF(D22=4,C22*M22,0)</f>
        <v>0</v>
      </c>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row>
    <row r="23" spans="2:40" ht="16.5" x14ac:dyDescent="0.3">
      <c r="B23" s="118" t="s">
        <v>50</v>
      </c>
      <c r="C23" s="53">
        <v>30</v>
      </c>
      <c r="D23" s="43">
        <v>2</v>
      </c>
      <c r="E23" s="72">
        <v>3.6</v>
      </c>
      <c r="F23" s="49">
        <f t="shared" si="3"/>
        <v>108</v>
      </c>
      <c r="G23" s="73"/>
      <c r="H23" s="50">
        <v>6.1</v>
      </c>
      <c r="I23" s="51">
        <f t="shared" si="4"/>
        <v>0</v>
      </c>
      <c r="J23" s="52"/>
      <c r="K23" s="82">
        <v>3.1</v>
      </c>
      <c r="L23" s="45">
        <f t="shared" si="5"/>
        <v>0</v>
      </c>
      <c r="M23" s="50">
        <v>1.1000000000000001</v>
      </c>
      <c r="N23" s="81">
        <f t="shared" si="6"/>
        <v>0</v>
      </c>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row>
    <row r="24" spans="2:40" ht="16.5" x14ac:dyDescent="0.3">
      <c r="B24" s="118" t="s">
        <v>50</v>
      </c>
      <c r="C24" s="85">
        <v>35</v>
      </c>
      <c r="D24" s="54">
        <v>3</v>
      </c>
      <c r="E24" s="86">
        <v>4.7</v>
      </c>
      <c r="F24" s="87">
        <f t="shared" si="3"/>
        <v>0</v>
      </c>
      <c r="G24" s="88"/>
      <c r="H24" s="50">
        <v>6.1</v>
      </c>
      <c r="I24" s="90">
        <f>IF(D24=3,C24*H24,0)</f>
        <v>213.5</v>
      </c>
      <c r="J24" s="91"/>
      <c r="K24" s="92">
        <v>4</v>
      </c>
      <c r="L24" s="58">
        <f t="shared" si="5"/>
        <v>0</v>
      </c>
      <c r="M24" s="89">
        <v>1.3</v>
      </c>
      <c r="N24" s="93">
        <f t="shared" si="6"/>
        <v>0</v>
      </c>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row>
    <row r="25" spans="2:40" ht="16.5" x14ac:dyDescent="0.3">
      <c r="B25" s="120" t="s">
        <v>49</v>
      </c>
      <c r="C25" s="96"/>
      <c r="D25" s="96"/>
      <c r="E25" s="97"/>
      <c r="F25" s="197">
        <f>SUM(F16:F22)</f>
        <v>5903.8</v>
      </c>
      <c r="G25" s="98"/>
      <c r="H25" s="96"/>
      <c r="I25" s="96">
        <f>SUM(I16:I24)</f>
        <v>213.5</v>
      </c>
      <c r="J25" s="96"/>
      <c r="K25" s="97"/>
      <c r="L25" s="96">
        <f>SUM(L16:L24)</f>
        <v>0</v>
      </c>
      <c r="M25" s="96"/>
      <c r="N25" s="98">
        <f>SUM(N16:N24)</f>
        <v>0</v>
      </c>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row>
    <row r="26" spans="2:40" ht="16.5" x14ac:dyDescent="0.3">
      <c r="B26" s="121"/>
      <c r="C26" s="55"/>
      <c r="D26" s="55"/>
      <c r="E26" s="74"/>
      <c r="F26" s="42"/>
      <c r="G26" s="76"/>
      <c r="H26" s="42"/>
      <c r="I26" s="42"/>
      <c r="J26" s="42"/>
      <c r="K26" s="78"/>
      <c r="L26" s="42"/>
      <c r="M26" s="42"/>
      <c r="N26" s="76"/>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row>
    <row r="27" spans="2:40" ht="16.5" x14ac:dyDescent="0.3">
      <c r="B27" s="122" t="s">
        <v>1</v>
      </c>
      <c r="C27" s="55"/>
      <c r="D27" s="55"/>
      <c r="E27" s="74"/>
      <c r="F27" s="42" t="s">
        <v>1</v>
      </c>
      <c r="G27" s="76"/>
      <c r="H27" s="42"/>
      <c r="I27" s="42"/>
      <c r="J27" s="42"/>
      <c r="K27" s="78"/>
      <c r="L27" s="42"/>
      <c r="M27" s="42"/>
      <c r="N27" s="76"/>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row>
    <row r="28" spans="2:40" ht="16.5" x14ac:dyDescent="0.3">
      <c r="B28" s="118" t="s">
        <v>56</v>
      </c>
      <c r="C28" s="43">
        <f>'2.Ympäristöluvan tarpeen lasken'!C25</f>
        <v>0</v>
      </c>
      <c r="D28" s="55">
        <v>3</v>
      </c>
      <c r="E28" s="74"/>
      <c r="F28" s="57">
        <f>IF(D28=2,0,0)</f>
        <v>0</v>
      </c>
      <c r="G28" s="76"/>
      <c r="H28" s="58">
        <v>17</v>
      </c>
      <c r="I28" s="51">
        <f>IF(D28=3,C28*H28,0)</f>
        <v>0</v>
      </c>
      <c r="J28" s="42"/>
      <c r="K28" s="78"/>
      <c r="L28" s="42"/>
      <c r="M28" s="42"/>
      <c r="N28" s="76"/>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row>
    <row r="29" spans="2:40" ht="16.5" x14ac:dyDescent="0.3">
      <c r="B29" s="118" t="s">
        <v>80</v>
      </c>
      <c r="C29" s="43">
        <f>'2.Ympäristöluvan tarpeen lasken'!C26</f>
        <v>0</v>
      </c>
      <c r="D29" s="55">
        <v>3</v>
      </c>
      <c r="E29" s="74"/>
      <c r="F29" s="57">
        <f t="shared" ref="F29:F32" si="7">IF(D29=2,C29*E29,0)</f>
        <v>0</v>
      </c>
      <c r="G29" s="76"/>
      <c r="H29" s="58">
        <v>12</v>
      </c>
      <c r="I29" s="51">
        <f t="shared" ref="I29:I32" si="8">IF(D29=3,C29*H29,0)</f>
        <v>0</v>
      </c>
      <c r="J29" s="42"/>
      <c r="K29" s="78"/>
      <c r="L29" s="42"/>
      <c r="M29" s="42"/>
      <c r="N29" s="76"/>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row>
    <row r="30" spans="2:40" ht="16.5" x14ac:dyDescent="0.3">
      <c r="B30" s="118" t="s">
        <v>81</v>
      </c>
      <c r="C30" s="43">
        <f>'2.Ympäristöluvan tarpeen lasken'!C27</f>
        <v>0</v>
      </c>
      <c r="D30" s="55">
        <v>3</v>
      </c>
      <c r="E30" s="74"/>
      <c r="F30" s="57">
        <f t="shared" si="7"/>
        <v>0</v>
      </c>
      <c r="G30" s="76"/>
      <c r="H30" s="58">
        <v>8</v>
      </c>
      <c r="I30" s="51">
        <f t="shared" si="8"/>
        <v>0</v>
      </c>
      <c r="J30" s="42"/>
      <c r="K30" s="78"/>
      <c r="L30" s="42"/>
      <c r="M30" s="42"/>
      <c r="N30" s="76"/>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row>
    <row r="31" spans="2:40" ht="16.5" x14ac:dyDescent="0.3">
      <c r="B31" s="118" t="s">
        <v>82</v>
      </c>
      <c r="C31" s="43">
        <f>'2.Ympäristöluvan tarpeen lasken'!C28</f>
        <v>0</v>
      </c>
      <c r="D31" s="55">
        <v>3</v>
      </c>
      <c r="E31" s="74"/>
      <c r="F31" s="57">
        <f t="shared" si="7"/>
        <v>0</v>
      </c>
      <c r="G31" s="76"/>
      <c r="H31" s="58">
        <v>8</v>
      </c>
      <c r="I31" s="51">
        <f t="shared" si="8"/>
        <v>0</v>
      </c>
      <c r="J31" s="42"/>
      <c r="K31" s="78"/>
      <c r="L31" s="42"/>
      <c r="M31" s="42"/>
      <c r="N31" s="76"/>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row>
    <row r="32" spans="2:40" ht="16.5" x14ac:dyDescent="0.3">
      <c r="B32" s="118" t="s">
        <v>83</v>
      </c>
      <c r="C32" s="55">
        <f>'2.Ympäristöluvan tarpeen lasken'!C29</f>
        <v>0</v>
      </c>
      <c r="D32" s="55">
        <v>3</v>
      </c>
      <c r="E32" s="74"/>
      <c r="F32" s="57">
        <f t="shared" si="7"/>
        <v>0</v>
      </c>
      <c r="G32" s="76"/>
      <c r="H32" s="58">
        <v>8</v>
      </c>
      <c r="I32" s="90">
        <f t="shared" si="8"/>
        <v>0</v>
      </c>
      <c r="J32" s="42"/>
      <c r="K32" s="78"/>
      <c r="L32" s="42"/>
      <c r="M32" s="42"/>
      <c r="N32" s="76"/>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2:40" ht="16.5" x14ac:dyDescent="0.3">
      <c r="B33" s="120" t="s">
        <v>49</v>
      </c>
      <c r="C33" s="96"/>
      <c r="D33" s="96"/>
      <c r="E33" s="97"/>
      <c r="F33" s="96"/>
      <c r="G33" s="98"/>
      <c r="H33" s="96"/>
      <c r="I33" s="96">
        <f>SUM(I28:I32)</f>
        <v>0</v>
      </c>
      <c r="J33" s="96"/>
      <c r="K33" s="97"/>
      <c r="L33" s="96"/>
      <c r="M33" s="96"/>
      <c r="N33" s="98">
        <f>N68</f>
        <v>0</v>
      </c>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2:40" ht="16.5" x14ac:dyDescent="0.3">
      <c r="B34" s="122"/>
      <c r="C34" s="55"/>
      <c r="D34" s="55"/>
      <c r="E34" s="74"/>
      <c r="F34" s="42" t="s">
        <v>1</v>
      </c>
      <c r="G34" s="76"/>
      <c r="H34" s="42"/>
      <c r="I34" s="42"/>
      <c r="J34" s="42"/>
      <c r="K34" s="78"/>
      <c r="L34" s="42"/>
      <c r="M34" s="42"/>
      <c r="N34" s="76"/>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2:40" ht="16.5" x14ac:dyDescent="0.3">
      <c r="B35" s="118" t="str">
        <f>'2.Ympäristöluvan tarpeen lasken'!B31</f>
        <v>Lammas ja karitsat sekä pässi</v>
      </c>
      <c r="C35" s="59">
        <f>'2.Ympäristöluvan tarpeen lasken'!C31</f>
        <v>0</v>
      </c>
      <c r="D35" s="55">
        <v>3</v>
      </c>
      <c r="E35" s="74"/>
      <c r="F35" s="60">
        <f t="shared" ref="F35:F38" si="9">IF(D35=2,C35*E35,0)</f>
        <v>0</v>
      </c>
      <c r="G35" s="76"/>
      <c r="H35" s="42">
        <v>1.3</v>
      </c>
      <c r="I35" s="51">
        <f t="shared" ref="I35:I38" si="10">IF(D35=3,C35*H35,0)</f>
        <v>0</v>
      </c>
      <c r="J35" s="42"/>
      <c r="K35" s="78"/>
      <c r="L35" s="42"/>
      <c r="M35" s="42"/>
      <c r="N35" s="76"/>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2:40" ht="16.5" x14ac:dyDescent="0.3">
      <c r="B36" s="118" t="str">
        <f>'2.Ympäristöluvan tarpeen lasken'!B32</f>
        <v>Vuohi ja kilit sekä pukki</v>
      </c>
      <c r="C36" s="59">
        <f>'2.Ympäristöluvan tarpeen lasken'!C32</f>
        <v>0</v>
      </c>
      <c r="D36" s="31">
        <v>3</v>
      </c>
      <c r="E36" s="74"/>
      <c r="F36" s="60">
        <f t="shared" si="9"/>
        <v>0</v>
      </c>
      <c r="G36" s="76"/>
      <c r="H36" s="42">
        <v>1.3</v>
      </c>
      <c r="I36" s="51">
        <f t="shared" si="10"/>
        <v>0</v>
      </c>
      <c r="J36" s="42"/>
      <c r="K36" s="78"/>
      <c r="L36" s="42"/>
      <c r="M36" s="42"/>
      <c r="N36" s="76"/>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2:40" ht="16.5" x14ac:dyDescent="0.3">
      <c r="B37" s="118" t="str">
        <f>'2.Ympäristöluvan tarpeen lasken'!B33</f>
        <v>Karitsat ja kilit 3-9 kk (Kasvatuksessa, kaksi kasvatuserää vuodessa), sis. yllä oleviin lukuihin</v>
      </c>
      <c r="C37" s="59">
        <f>'2.Ympäristöluvan tarpeen lasken'!C33</f>
        <v>0</v>
      </c>
      <c r="D37" s="55">
        <v>3</v>
      </c>
      <c r="E37" s="74"/>
      <c r="F37" s="60">
        <f t="shared" si="9"/>
        <v>0</v>
      </c>
      <c r="G37" s="76"/>
      <c r="H37" s="42">
        <v>1.3</v>
      </c>
      <c r="I37" s="51">
        <f t="shared" si="10"/>
        <v>0</v>
      </c>
      <c r="J37" s="42"/>
      <c r="K37" s="78"/>
      <c r="L37" s="42"/>
      <c r="M37" s="42"/>
      <c r="N37" s="76"/>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2:40" ht="16.5" x14ac:dyDescent="0.3">
      <c r="B38" s="118" t="str">
        <f>'2.Ympäristöluvan tarpeen lasken'!B34</f>
        <v>Karitsat ja kilit 6-9 kk (Kasvatuksessa, kaksi kasvatuserää vuodessa), sis. yllä oleviin lukuihin</v>
      </c>
      <c r="C38" s="55">
        <f>'2.Ympäristöluvan tarpeen lasken'!C34</f>
        <v>0</v>
      </c>
      <c r="D38" s="55">
        <v>3</v>
      </c>
      <c r="E38" s="74"/>
      <c r="F38" s="60">
        <f t="shared" si="9"/>
        <v>0</v>
      </c>
      <c r="G38" s="76"/>
      <c r="H38" s="42">
        <v>0.6</v>
      </c>
      <c r="I38" s="90">
        <f t="shared" si="10"/>
        <v>0</v>
      </c>
      <c r="J38" s="42"/>
      <c r="K38" s="78"/>
      <c r="L38" s="42"/>
      <c r="M38" s="42"/>
      <c r="N38" s="76"/>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2:40" ht="16.5" x14ac:dyDescent="0.3">
      <c r="B39" s="120" t="s">
        <v>49</v>
      </c>
      <c r="C39" s="96"/>
      <c r="D39" s="96"/>
      <c r="E39" s="97"/>
      <c r="F39" s="96">
        <f>SUM(F35:F36)</f>
        <v>0</v>
      </c>
      <c r="G39" s="98"/>
      <c r="H39" s="96"/>
      <c r="I39" s="96">
        <f>SUM(I35:I38)</f>
        <v>0</v>
      </c>
      <c r="J39" s="96"/>
      <c r="K39" s="97"/>
      <c r="L39" s="96"/>
      <c r="M39" s="96"/>
      <c r="N39" s="98"/>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2:40" ht="16.5" x14ac:dyDescent="0.3">
      <c r="B40" s="122"/>
      <c r="C40" s="55"/>
      <c r="D40" s="55"/>
      <c r="E40" s="74"/>
      <c r="F40" s="42" t="s">
        <v>1</v>
      </c>
      <c r="G40" s="76"/>
      <c r="H40" s="42"/>
      <c r="I40" s="42"/>
      <c r="J40" s="42"/>
      <c r="K40" s="78"/>
      <c r="L40" s="42"/>
      <c r="M40" s="42"/>
      <c r="N40" s="76"/>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2:40" ht="16.5" x14ac:dyDescent="0.3">
      <c r="B41" s="123" t="s">
        <v>134</v>
      </c>
      <c r="C41" s="55">
        <f>'2.Ympäristöluvan tarpeen lasken'!C36</f>
        <v>0</v>
      </c>
      <c r="D41" s="55">
        <v>1</v>
      </c>
      <c r="E41" s="74">
        <v>2.4</v>
      </c>
      <c r="F41" s="61">
        <f t="shared" ref="F41:F46" si="11">IF(D41=2,C41*E41,0)</f>
        <v>0</v>
      </c>
      <c r="G41" s="76"/>
      <c r="H41" s="42">
        <v>3</v>
      </c>
      <c r="I41" s="51">
        <f>IF(D41=3,C41*H41,0)</f>
        <v>0</v>
      </c>
      <c r="J41" s="42"/>
      <c r="K41" s="78">
        <v>1</v>
      </c>
      <c r="L41" s="45">
        <f t="shared" ref="L41:L46" si="12">IF(D41=4,C41*K41,0)</f>
        <v>0</v>
      </c>
      <c r="M41" s="42">
        <v>1.6</v>
      </c>
      <c r="N41" s="81">
        <f t="shared" ref="N41:N46" si="13">IF(D41=4,C41*M41,0)</f>
        <v>0</v>
      </c>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2:40" ht="16.5" x14ac:dyDescent="0.3">
      <c r="B42" s="123" t="s">
        <v>135</v>
      </c>
      <c r="C42" s="55">
        <f>'2.Ympäristöluvan tarpeen lasken'!C37</f>
        <v>0</v>
      </c>
      <c r="D42" s="55">
        <v>1</v>
      </c>
      <c r="E42" s="77">
        <v>9.3000000000000007</v>
      </c>
      <c r="F42" s="61">
        <f t="shared" si="11"/>
        <v>0</v>
      </c>
      <c r="G42" s="76"/>
      <c r="H42" s="58">
        <v>10.7</v>
      </c>
      <c r="I42" s="51">
        <f t="shared" ref="I42:I46" si="14">IF(D42=3,C42*H42,0)</f>
        <v>0</v>
      </c>
      <c r="J42" s="42"/>
      <c r="K42" s="83">
        <v>2.2000000000000002</v>
      </c>
      <c r="L42" s="45">
        <f t="shared" si="12"/>
        <v>0</v>
      </c>
      <c r="M42" s="58">
        <v>6.8</v>
      </c>
      <c r="N42" s="81">
        <f t="shared" si="13"/>
        <v>0</v>
      </c>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2:40" ht="16.5" x14ac:dyDescent="0.3">
      <c r="B43" s="123" t="s">
        <v>136</v>
      </c>
      <c r="C43" s="55">
        <f>'2.Ympäristöluvan tarpeen lasken'!C38</f>
        <v>0</v>
      </c>
      <c r="D43" s="55">
        <v>1</v>
      </c>
      <c r="E43" s="77">
        <v>12.7</v>
      </c>
      <c r="F43" s="61">
        <f t="shared" si="11"/>
        <v>0</v>
      </c>
      <c r="G43" s="76"/>
      <c r="H43" s="58">
        <v>15.5</v>
      </c>
      <c r="I43" s="51">
        <f t="shared" si="14"/>
        <v>0</v>
      </c>
      <c r="J43" s="42"/>
      <c r="K43" s="83">
        <v>3.5</v>
      </c>
      <c r="L43" s="45">
        <f t="shared" si="12"/>
        <v>0</v>
      </c>
      <c r="M43" s="58">
        <v>10.4</v>
      </c>
      <c r="N43" s="81">
        <f t="shared" si="13"/>
        <v>0</v>
      </c>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row>
    <row r="44" spans="2:40" ht="16.5" x14ac:dyDescent="0.3">
      <c r="B44" s="123" t="s">
        <v>75</v>
      </c>
      <c r="C44" s="55">
        <f>'2.Ympäristöluvan tarpeen lasken'!C39</f>
        <v>0</v>
      </c>
      <c r="D44" s="55">
        <v>1</v>
      </c>
      <c r="E44" s="77">
        <v>3.9</v>
      </c>
      <c r="F44" s="61">
        <f t="shared" si="11"/>
        <v>0</v>
      </c>
      <c r="G44" s="76"/>
      <c r="H44" s="58">
        <v>4.9000000000000004</v>
      </c>
      <c r="I44" s="51">
        <f t="shared" si="14"/>
        <v>0</v>
      </c>
      <c r="J44" s="42"/>
      <c r="K44" s="83">
        <v>1.6</v>
      </c>
      <c r="L44" s="45">
        <f t="shared" si="12"/>
        <v>0</v>
      </c>
      <c r="M44" s="58">
        <v>2.7</v>
      </c>
      <c r="N44" s="81">
        <f t="shared" si="13"/>
        <v>0</v>
      </c>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row>
    <row r="45" spans="2:40" ht="16.5" x14ac:dyDescent="0.3">
      <c r="B45" s="123" t="s">
        <v>59</v>
      </c>
      <c r="C45" s="55">
        <f>'2.Ympäristöluvan tarpeen lasken'!C40</f>
        <v>0</v>
      </c>
      <c r="D45" s="55">
        <v>1</v>
      </c>
      <c r="E45" s="77">
        <v>1.2</v>
      </c>
      <c r="F45" s="61">
        <f t="shared" si="11"/>
        <v>0</v>
      </c>
      <c r="G45" s="76"/>
      <c r="H45" s="58">
        <v>1.6</v>
      </c>
      <c r="I45" s="51">
        <f t="shared" si="14"/>
        <v>0</v>
      </c>
      <c r="J45" s="42"/>
      <c r="K45" s="83">
        <v>0.6</v>
      </c>
      <c r="L45" s="45">
        <f t="shared" si="12"/>
        <v>0</v>
      </c>
      <c r="M45" s="58">
        <v>0.8</v>
      </c>
      <c r="N45" s="81">
        <f t="shared" si="13"/>
        <v>0</v>
      </c>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row>
    <row r="46" spans="2:40" ht="16.5" x14ac:dyDescent="0.3">
      <c r="B46" s="124" t="s">
        <v>76</v>
      </c>
      <c r="C46" s="55">
        <f>'2.Ympäristöluvan tarpeen lasken'!C41</f>
        <v>0</v>
      </c>
      <c r="D46" s="55">
        <v>1</v>
      </c>
      <c r="E46" s="77">
        <v>4.9000000000000004</v>
      </c>
      <c r="F46" s="94">
        <f t="shared" si="11"/>
        <v>0</v>
      </c>
      <c r="G46" s="76"/>
      <c r="H46" s="58">
        <v>6.1</v>
      </c>
      <c r="I46" s="90">
        <f t="shared" si="14"/>
        <v>0</v>
      </c>
      <c r="J46" s="42"/>
      <c r="K46" s="83">
        <v>1.8</v>
      </c>
      <c r="L46" s="58">
        <f t="shared" si="12"/>
        <v>0</v>
      </c>
      <c r="M46" s="58">
        <v>3.5</v>
      </c>
      <c r="N46" s="93">
        <f t="shared" si="13"/>
        <v>0</v>
      </c>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row>
    <row r="47" spans="2:40" ht="16.5" x14ac:dyDescent="0.3">
      <c r="B47" s="120" t="s">
        <v>49</v>
      </c>
      <c r="C47" s="96"/>
      <c r="D47" s="96"/>
      <c r="E47" s="97"/>
      <c r="F47" s="96">
        <f>SUM(F41:F46)</f>
        <v>0</v>
      </c>
      <c r="G47" s="98"/>
      <c r="H47" s="96"/>
      <c r="I47" s="96">
        <f>SUM(I41:I46)</f>
        <v>0</v>
      </c>
      <c r="J47" s="96"/>
      <c r="K47" s="97"/>
      <c r="L47" s="96">
        <f>SUM(L41:L46)</f>
        <v>0</v>
      </c>
      <c r="M47" s="96"/>
      <c r="N47" s="98">
        <f>SUM(N41:N46)</f>
        <v>0</v>
      </c>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row>
    <row r="48" spans="2:40" ht="16.5" x14ac:dyDescent="0.3">
      <c r="B48" s="122"/>
      <c r="C48" s="55"/>
      <c r="D48" s="55"/>
      <c r="E48" s="77"/>
      <c r="F48" s="42" t="s">
        <v>1</v>
      </c>
      <c r="G48" s="76"/>
      <c r="H48" s="58"/>
      <c r="I48" s="42"/>
      <c r="J48" s="42"/>
      <c r="K48" s="83"/>
      <c r="L48" s="42"/>
      <c r="M48" s="58"/>
      <c r="N48" s="76"/>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row>
    <row r="49" spans="2:40" ht="16.5" x14ac:dyDescent="0.3">
      <c r="B49" s="123" t="s">
        <v>79</v>
      </c>
      <c r="C49" s="55">
        <f>'2.Ympäristöluvan tarpeen lasken'!C43</f>
        <v>0</v>
      </c>
      <c r="D49" s="55">
        <v>3</v>
      </c>
      <c r="E49" s="77"/>
      <c r="F49" s="42">
        <f>C49*E49</f>
        <v>0</v>
      </c>
      <c r="G49" s="76"/>
      <c r="H49" s="62">
        <v>1.4999999999999999E-2</v>
      </c>
      <c r="I49" s="51">
        <f t="shared" ref="I49:I59" si="15">IF(D49=3,C49*H49,0)</f>
        <v>0</v>
      </c>
      <c r="J49" s="42"/>
      <c r="K49" s="83"/>
      <c r="L49" s="42"/>
      <c r="M49" s="58"/>
      <c r="N49" s="76"/>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row>
    <row r="50" spans="2:40" ht="16.5" x14ac:dyDescent="0.3">
      <c r="B50" s="123" t="s">
        <v>88</v>
      </c>
      <c r="C50" s="55">
        <f>'2.Ympäristöluvan tarpeen lasken'!C44</f>
        <v>0</v>
      </c>
      <c r="D50" s="55">
        <v>3</v>
      </c>
      <c r="E50" s="77"/>
      <c r="F50" s="42">
        <f>C50*E50</f>
        <v>0</v>
      </c>
      <c r="G50" s="76"/>
      <c r="H50" s="62">
        <v>0.04</v>
      </c>
      <c r="I50" s="51">
        <f t="shared" si="15"/>
        <v>0</v>
      </c>
      <c r="J50" s="42"/>
      <c r="K50" s="83"/>
      <c r="L50" s="42"/>
      <c r="M50" s="58"/>
      <c r="N50" s="76"/>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row>
    <row r="51" spans="2:40" ht="16.5" x14ac:dyDescent="0.3">
      <c r="B51" s="123" t="s">
        <v>89</v>
      </c>
      <c r="C51" s="55">
        <f>'2.Ympäristöluvan tarpeen lasken'!C45</f>
        <v>0</v>
      </c>
      <c r="D51" s="55">
        <v>3</v>
      </c>
      <c r="E51" s="77"/>
      <c r="F51" s="42">
        <f>C51*E51</f>
        <v>0</v>
      </c>
      <c r="G51" s="76"/>
      <c r="H51" s="62">
        <v>0.06</v>
      </c>
      <c r="I51" s="51">
        <f t="shared" si="15"/>
        <v>0</v>
      </c>
      <c r="J51" s="42"/>
      <c r="K51" s="83"/>
      <c r="L51" s="42"/>
      <c r="M51" s="58"/>
      <c r="N51" s="76"/>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row>
    <row r="52" spans="2:40" ht="16.5" x14ac:dyDescent="0.3">
      <c r="B52" s="123" t="s">
        <v>61</v>
      </c>
      <c r="C52" s="55">
        <f>'2.Ympäristöluvan tarpeen lasken'!C46</f>
        <v>0</v>
      </c>
      <c r="D52" s="55">
        <v>3</v>
      </c>
      <c r="E52" s="77"/>
      <c r="F52" s="42"/>
      <c r="G52" s="76"/>
      <c r="H52" s="62">
        <v>0.04</v>
      </c>
      <c r="I52" s="51">
        <f t="shared" si="15"/>
        <v>0</v>
      </c>
      <c r="J52" s="42"/>
      <c r="K52" s="83"/>
      <c r="L52" s="42"/>
      <c r="M52" s="58"/>
      <c r="N52" s="76"/>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row>
    <row r="53" spans="2:40" ht="16.5" x14ac:dyDescent="0.3">
      <c r="B53" s="123" t="s">
        <v>90</v>
      </c>
      <c r="C53" s="55">
        <f>'2.Ympäristöluvan tarpeen lasken'!C47</f>
        <v>0</v>
      </c>
      <c r="D53" s="55">
        <v>3</v>
      </c>
      <c r="E53" s="77"/>
      <c r="F53" s="42"/>
      <c r="G53" s="76"/>
      <c r="H53" s="62">
        <v>0.06</v>
      </c>
      <c r="I53" s="51">
        <f t="shared" si="15"/>
        <v>0</v>
      </c>
      <c r="J53" s="42"/>
      <c r="K53" s="83"/>
      <c r="L53" s="42"/>
      <c r="M53" s="58"/>
      <c r="N53" s="76"/>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row>
    <row r="54" spans="2:40" ht="16.5" x14ac:dyDescent="0.3">
      <c r="B54" s="123" t="s">
        <v>91</v>
      </c>
      <c r="C54" s="55">
        <f>'2.Ympäristöluvan tarpeen lasken'!C48</f>
        <v>0</v>
      </c>
      <c r="D54" s="55">
        <v>3</v>
      </c>
      <c r="E54" s="77"/>
      <c r="F54" s="42"/>
      <c r="G54" s="76"/>
      <c r="H54" s="62">
        <v>0.06</v>
      </c>
      <c r="I54" s="51">
        <f t="shared" si="15"/>
        <v>0</v>
      </c>
      <c r="J54" s="42"/>
      <c r="K54" s="83"/>
      <c r="L54" s="42"/>
      <c r="M54" s="58"/>
      <c r="N54" s="76"/>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row>
    <row r="55" spans="2:40" ht="16.5" x14ac:dyDescent="0.3">
      <c r="B55" s="123" t="s">
        <v>92</v>
      </c>
      <c r="C55" s="55">
        <f>'2.Ympäristöluvan tarpeen lasken'!C49</f>
        <v>0</v>
      </c>
      <c r="D55" s="55">
        <v>3</v>
      </c>
      <c r="E55" s="77"/>
      <c r="F55" s="42"/>
      <c r="G55" s="76"/>
      <c r="H55" s="62">
        <v>0.04</v>
      </c>
      <c r="I55" s="51">
        <f t="shared" si="15"/>
        <v>0</v>
      </c>
      <c r="J55" s="42"/>
      <c r="K55" s="83"/>
      <c r="L55" s="42"/>
      <c r="M55" s="58"/>
      <c r="N55" s="76"/>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row>
    <row r="56" spans="2:40" ht="16.5" x14ac:dyDescent="0.3">
      <c r="B56" s="123" t="s">
        <v>93</v>
      </c>
      <c r="C56" s="55">
        <f>'2.Ympäristöluvan tarpeen lasken'!C50</f>
        <v>0</v>
      </c>
      <c r="D56" s="55">
        <v>3</v>
      </c>
      <c r="E56" s="77"/>
      <c r="F56" s="42"/>
      <c r="G56" s="76"/>
      <c r="H56" s="62">
        <v>0.04</v>
      </c>
      <c r="I56" s="51">
        <f t="shared" si="15"/>
        <v>0</v>
      </c>
      <c r="J56" s="42"/>
      <c r="K56" s="83"/>
      <c r="L56" s="42"/>
      <c r="M56" s="58"/>
      <c r="N56" s="76"/>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row>
    <row r="57" spans="2:40" ht="16.5" x14ac:dyDescent="0.3">
      <c r="B57" s="123" t="s">
        <v>94</v>
      </c>
      <c r="C57" s="55">
        <f>'2.Ympäristöluvan tarpeen lasken'!C51</f>
        <v>0</v>
      </c>
      <c r="D57" s="55">
        <v>3</v>
      </c>
      <c r="E57" s="77"/>
      <c r="F57" s="42"/>
      <c r="G57" s="76"/>
      <c r="H57" s="62">
        <v>2.5000000000000001E-2</v>
      </c>
      <c r="I57" s="51">
        <f t="shared" si="15"/>
        <v>0</v>
      </c>
      <c r="J57" s="42"/>
      <c r="K57" s="83"/>
      <c r="L57" s="42"/>
      <c r="M57" s="58"/>
      <c r="N57" s="76"/>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row>
    <row r="58" spans="2:40" ht="16.5" x14ac:dyDescent="0.3">
      <c r="B58" s="123" t="s">
        <v>95</v>
      </c>
      <c r="C58" s="55">
        <f>'2.Ympäristöluvan tarpeen lasken'!C52</f>
        <v>0</v>
      </c>
      <c r="D58" s="55">
        <v>3</v>
      </c>
      <c r="E58" s="77"/>
      <c r="F58" s="42"/>
      <c r="G58" s="76"/>
      <c r="H58" s="84"/>
      <c r="I58" s="51">
        <f t="shared" si="15"/>
        <v>0</v>
      </c>
      <c r="J58" s="42"/>
      <c r="K58" s="83"/>
      <c r="L58" s="42"/>
      <c r="M58" s="58"/>
      <c r="N58" s="76"/>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row>
    <row r="59" spans="2:40" ht="16.5" x14ac:dyDescent="0.3">
      <c r="B59" s="124" t="s">
        <v>96</v>
      </c>
      <c r="C59" s="55">
        <f>'2.Ympäristöluvan tarpeen lasken'!C53</f>
        <v>0</v>
      </c>
      <c r="D59" s="55">
        <v>3</v>
      </c>
      <c r="E59" s="77"/>
      <c r="F59" s="42"/>
      <c r="G59" s="76"/>
      <c r="H59" s="95"/>
      <c r="I59" s="90">
        <f t="shared" si="15"/>
        <v>0</v>
      </c>
      <c r="J59" s="42"/>
      <c r="K59" s="83"/>
      <c r="L59" s="42"/>
      <c r="M59" s="58"/>
      <c r="N59" s="76"/>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row>
    <row r="60" spans="2:40" ht="16.5" x14ac:dyDescent="0.3">
      <c r="B60" s="120" t="s">
        <v>49</v>
      </c>
      <c r="C60" s="96"/>
      <c r="D60" s="96"/>
      <c r="E60" s="97"/>
      <c r="F60" s="96"/>
      <c r="G60" s="98"/>
      <c r="H60" s="96"/>
      <c r="I60" s="96">
        <f>SUM(I49:I59)</f>
        <v>0</v>
      </c>
      <c r="J60" s="96"/>
      <c r="K60" s="97"/>
      <c r="L60" s="96"/>
      <c r="M60" s="96"/>
      <c r="N60" s="98"/>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row>
    <row r="61" spans="2:40" ht="16.5" x14ac:dyDescent="0.3">
      <c r="B61" s="122"/>
      <c r="C61" s="55"/>
      <c r="D61" s="55"/>
      <c r="E61" s="77"/>
      <c r="F61" s="42"/>
      <c r="G61" s="76"/>
      <c r="H61" s="58"/>
      <c r="I61" s="42"/>
      <c r="J61" s="42"/>
      <c r="K61" s="83"/>
      <c r="L61" s="42"/>
      <c r="M61" s="58"/>
      <c r="N61" s="76"/>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row>
    <row r="62" spans="2:40" ht="16.5" x14ac:dyDescent="0.3">
      <c r="B62" s="122" t="s">
        <v>137</v>
      </c>
      <c r="C62" s="55"/>
      <c r="D62" s="55"/>
      <c r="E62" s="77"/>
      <c r="F62" s="42"/>
      <c r="G62" s="76"/>
      <c r="H62" s="58"/>
      <c r="I62" s="42"/>
      <c r="J62" s="42"/>
      <c r="K62" s="83"/>
      <c r="L62" s="42"/>
      <c r="M62" s="58"/>
      <c r="N62" s="76"/>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row>
    <row r="63" spans="2:40" ht="16.5" x14ac:dyDescent="0.3">
      <c r="B63" s="123" t="s">
        <v>12</v>
      </c>
      <c r="C63" s="111"/>
      <c r="D63" s="55">
        <v>3</v>
      </c>
      <c r="E63" s="77"/>
      <c r="F63" s="42"/>
      <c r="G63" s="76"/>
      <c r="H63" s="58">
        <v>22.3</v>
      </c>
      <c r="I63" s="51">
        <f t="shared" ref="I63:I69" si="16">IF(D63=3,C63*H63,0)</f>
        <v>0</v>
      </c>
      <c r="J63" s="42"/>
      <c r="K63" s="83"/>
      <c r="L63" s="42"/>
      <c r="M63" s="58"/>
      <c r="N63" s="76"/>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row>
    <row r="64" spans="2:40" ht="16.5" x14ac:dyDescent="0.3">
      <c r="B64" s="123" t="s">
        <v>43</v>
      </c>
      <c r="C64" s="111"/>
      <c r="D64" s="55">
        <v>3</v>
      </c>
      <c r="E64" s="77"/>
      <c r="F64" s="42">
        <f>SUM(F49:F51)</f>
        <v>0</v>
      </c>
      <c r="G64" s="76"/>
      <c r="H64" s="58">
        <v>15.9</v>
      </c>
      <c r="I64" s="51">
        <f t="shared" si="16"/>
        <v>0</v>
      </c>
      <c r="J64" s="42"/>
      <c r="K64" s="83"/>
      <c r="L64" s="42"/>
      <c r="M64" s="58"/>
      <c r="N64" s="76"/>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row>
    <row r="65" spans="2:40" ht="16.5" x14ac:dyDescent="0.3">
      <c r="B65" s="123" t="s">
        <v>138</v>
      </c>
      <c r="C65" s="111"/>
      <c r="D65" s="55">
        <v>3</v>
      </c>
      <c r="E65" s="74"/>
      <c r="F65" s="42"/>
      <c r="G65" s="76"/>
      <c r="H65" s="42">
        <v>11.7</v>
      </c>
      <c r="I65" s="51">
        <f t="shared" si="16"/>
        <v>0</v>
      </c>
      <c r="J65" s="42"/>
      <c r="K65" s="78"/>
      <c r="L65" s="42"/>
      <c r="M65" s="42"/>
      <c r="N65" s="76"/>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row>
    <row r="66" spans="2:40" ht="16.5" x14ac:dyDescent="0.3">
      <c r="B66" s="123" t="s">
        <v>139</v>
      </c>
      <c r="C66" s="111"/>
      <c r="D66" s="41">
        <v>3</v>
      </c>
      <c r="E66" s="74"/>
      <c r="F66" s="56"/>
      <c r="G66" s="75"/>
      <c r="H66" s="42">
        <v>11.9</v>
      </c>
      <c r="I66" s="51">
        <f t="shared" si="16"/>
        <v>0</v>
      </c>
      <c r="J66" s="42"/>
      <c r="K66" s="78"/>
      <c r="L66" s="42"/>
      <c r="M66" s="42"/>
      <c r="N66" s="76"/>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row>
    <row r="67" spans="2:40" ht="16.5" x14ac:dyDescent="0.3">
      <c r="B67" s="123" t="s">
        <v>140</v>
      </c>
      <c r="C67" s="111"/>
      <c r="D67" s="42">
        <v>3</v>
      </c>
      <c r="E67" s="78"/>
      <c r="F67" s="56"/>
      <c r="G67" s="76"/>
      <c r="H67" s="42">
        <v>8.5</v>
      </c>
      <c r="I67" s="51">
        <f t="shared" si="16"/>
        <v>0</v>
      </c>
      <c r="J67" s="42"/>
      <c r="K67" s="78"/>
      <c r="L67" s="42"/>
      <c r="M67" s="42"/>
      <c r="N67" s="76"/>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row>
    <row r="68" spans="2:40" ht="16.5" x14ac:dyDescent="0.3">
      <c r="B68" s="123" t="s">
        <v>141</v>
      </c>
      <c r="C68" s="111"/>
      <c r="D68" s="39">
        <v>3</v>
      </c>
      <c r="E68" s="68"/>
      <c r="F68" s="40"/>
      <c r="G68" s="69"/>
      <c r="H68" s="39">
        <v>9.4</v>
      </c>
      <c r="I68" s="51">
        <f t="shared" si="16"/>
        <v>0</v>
      </c>
      <c r="J68" s="39"/>
      <c r="K68" s="68"/>
      <c r="L68" s="39"/>
      <c r="M68" s="39"/>
      <c r="N68" s="69"/>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row>
    <row r="69" spans="2:40" ht="16.5" x14ac:dyDescent="0.3">
      <c r="B69" s="124" t="s">
        <v>112</v>
      </c>
      <c r="C69" s="111"/>
      <c r="D69" s="31">
        <v>3</v>
      </c>
      <c r="E69" s="64"/>
      <c r="F69" s="79"/>
      <c r="G69" s="65"/>
      <c r="H69" s="31">
        <v>5.3</v>
      </c>
      <c r="I69" s="90">
        <f t="shared" si="16"/>
        <v>0</v>
      </c>
      <c r="J69" s="31"/>
      <c r="K69" s="64"/>
      <c r="L69" s="31"/>
      <c r="M69" s="31"/>
      <c r="N69" s="65"/>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row>
    <row r="70" spans="2:40" ht="16.5" x14ac:dyDescent="0.3">
      <c r="B70" s="120" t="s">
        <v>49</v>
      </c>
      <c r="C70" s="96"/>
      <c r="D70" s="96"/>
      <c r="E70" s="97"/>
      <c r="F70" s="96"/>
      <c r="G70" s="98"/>
      <c r="H70" s="96"/>
      <c r="I70" s="96">
        <f>SUM(I63:I69)</f>
        <v>0</v>
      </c>
      <c r="J70" s="96"/>
      <c r="K70" s="97"/>
      <c r="L70" s="96"/>
      <c r="M70" s="96"/>
      <c r="N70" s="98"/>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row>
    <row r="71" spans="2:40" ht="15.75" thickBot="1" x14ac:dyDescent="0.25">
      <c r="B71" s="125"/>
      <c r="C71" s="126"/>
      <c r="D71" s="128"/>
      <c r="E71" s="129"/>
      <c r="F71" s="130"/>
      <c r="G71" s="128"/>
      <c r="H71" s="129"/>
      <c r="I71" s="130"/>
      <c r="J71" s="128"/>
      <c r="K71" s="129"/>
      <c r="L71" s="126"/>
      <c r="M71" s="126"/>
      <c r="N71" s="127"/>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row>
    <row r="72" spans="2:40" ht="15.75" thickTop="1" x14ac:dyDescent="0.2">
      <c r="B72" s="31"/>
      <c r="C72" s="31"/>
      <c r="D72" s="31"/>
      <c r="E72" s="31"/>
      <c r="F72" s="63"/>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row>
    <row r="73" spans="2:40" x14ac:dyDescent="0.2">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row>
    <row r="74" spans="2:40" x14ac:dyDescent="0.2">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row>
    <row r="75" spans="2:40" x14ac:dyDescent="0.2">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row>
    <row r="76" spans="2:40" x14ac:dyDescent="0.2">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row>
    <row r="77" spans="2:40" x14ac:dyDescent="0.2">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row>
    <row r="78" spans="2:40" x14ac:dyDescent="0.2">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row>
    <row r="79" spans="2:40" x14ac:dyDescent="0.2">
      <c r="B79" s="31"/>
      <c r="C79" s="31"/>
      <c r="D79" s="31"/>
      <c r="E79" s="31"/>
      <c r="F79" s="63">
        <f>F71</f>
        <v>0</v>
      </c>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row>
    <row r="80" spans="2:40" x14ac:dyDescent="0.2">
      <c r="B80" s="31"/>
      <c r="C80" s="31"/>
      <c r="D80" s="31"/>
      <c r="E80" s="31"/>
      <c r="F80" s="31">
        <f>F79/3.9</f>
        <v>0</v>
      </c>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row>
    <row r="81" spans="2:40" x14ac:dyDescent="0.2">
      <c r="B81" s="31"/>
      <c r="C81" s="31"/>
      <c r="D81" s="31"/>
      <c r="E81" s="31"/>
      <c r="F81" s="31">
        <f>F80/3.14</f>
        <v>0</v>
      </c>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row>
    <row r="82" spans="2:40" x14ac:dyDescent="0.2">
      <c r="B82" s="31"/>
      <c r="C82" s="31"/>
      <c r="D82" s="31"/>
      <c r="E82" s="31"/>
      <c r="F82" s="31">
        <f>SQRT(F81)</f>
        <v>0</v>
      </c>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row>
    <row r="83" spans="2:40" x14ac:dyDescent="0.2">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row>
    <row r="84" spans="2:40" x14ac:dyDescent="0.2">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row>
    <row r="85" spans="2:40" x14ac:dyDescent="0.2">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row>
    <row r="86" spans="2:40" x14ac:dyDescent="0.2">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row>
    <row r="87" spans="2:40" x14ac:dyDescent="0.2">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row>
    <row r="88" spans="2:40" x14ac:dyDescent="0.2">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row>
    <row r="89" spans="2:40" x14ac:dyDescent="0.2">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row>
    <row r="90" spans="2:40" x14ac:dyDescent="0.2">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row>
    <row r="91" spans="2:40" x14ac:dyDescent="0.2">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row>
    <row r="92" spans="2:40" x14ac:dyDescent="0.2">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row>
    <row r="93" spans="2:40" x14ac:dyDescent="0.2">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row>
    <row r="94" spans="2:40" x14ac:dyDescent="0.2">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row>
  </sheetData>
  <mergeCells count="6">
    <mergeCell ref="K14:L14"/>
    <mergeCell ref="M14:N14"/>
    <mergeCell ref="C2:N2"/>
    <mergeCell ref="E14:G14"/>
    <mergeCell ref="H14:J14"/>
    <mergeCell ref="E13:F13"/>
  </mergeCells>
  <pageMargins left="0.70866141732283472" right="0.70866141732283472" top="0.74803149606299213" bottom="0.74803149606299213" header="0.31496062992125984" footer="0.31496062992125984"/>
  <pageSetup paperSize="9" scale="53" orientation="landscape" r:id="rId1"/>
  <rowBreaks count="1" manualBreakCount="1">
    <brk id="47"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3</xdr:col>
                    <xdr:colOff>38100</xdr:colOff>
                    <xdr:row>14</xdr:row>
                    <xdr:rowOff>200025</xdr:rowOff>
                  </from>
                  <to>
                    <xdr:col>4</xdr:col>
                    <xdr:colOff>9525</xdr:colOff>
                    <xdr:row>15</xdr:row>
                    <xdr:rowOff>200025</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3</xdr:col>
                    <xdr:colOff>38100</xdr:colOff>
                    <xdr:row>16</xdr:row>
                    <xdr:rowOff>0</xdr:rowOff>
                  </from>
                  <to>
                    <xdr:col>4</xdr:col>
                    <xdr:colOff>9525</xdr:colOff>
                    <xdr:row>17</xdr:row>
                    <xdr:rowOff>9525</xdr:rowOff>
                  </to>
                </anchor>
              </controlPr>
            </control>
          </mc:Choice>
        </mc:AlternateContent>
        <mc:AlternateContent xmlns:mc="http://schemas.openxmlformats.org/markup-compatibility/2006">
          <mc:Choice Requires="x14">
            <control shapeId="5123" r:id="rId6" name="Drop Down 3">
              <controlPr defaultSize="0" autoLine="0" autoPict="0">
                <anchor moveWithCells="1">
                  <from>
                    <xdr:col>3</xdr:col>
                    <xdr:colOff>38100</xdr:colOff>
                    <xdr:row>17</xdr:row>
                    <xdr:rowOff>0</xdr:rowOff>
                  </from>
                  <to>
                    <xdr:col>4</xdr:col>
                    <xdr:colOff>9525</xdr:colOff>
                    <xdr:row>18</xdr:row>
                    <xdr:rowOff>9525</xdr:rowOff>
                  </to>
                </anchor>
              </controlPr>
            </control>
          </mc:Choice>
        </mc:AlternateContent>
        <mc:AlternateContent xmlns:mc="http://schemas.openxmlformats.org/markup-compatibility/2006">
          <mc:Choice Requires="x14">
            <control shapeId="5125" r:id="rId7" name="Drop Down 5">
              <controlPr defaultSize="0" autoLine="0" autoPict="0">
                <anchor moveWithCells="1">
                  <from>
                    <xdr:col>3</xdr:col>
                    <xdr:colOff>38100</xdr:colOff>
                    <xdr:row>18</xdr:row>
                    <xdr:rowOff>0</xdr:rowOff>
                  </from>
                  <to>
                    <xdr:col>4</xdr:col>
                    <xdr:colOff>9525</xdr:colOff>
                    <xdr:row>19</xdr:row>
                    <xdr:rowOff>9525</xdr:rowOff>
                  </to>
                </anchor>
              </controlPr>
            </control>
          </mc:Choice>
        </mc:AlternateContent>
        <mc:AlternateContent xmlns:mc="http://schemas.openxmlformats.org/markup-compatibility/2006">
          <mc:Choice Requires="x14">
            <control shapeId="5126" r:id="rId8" name="Drop Down 6">
              <controlPr defaultSize="0" autoLine="0" autoPict="0">
                <anchor moveWithCells="1">
                  <from>
                    <xdr:col>3</xdr:col>
                    <xdr:colOff>38100</xdr:colOff>
                    <xdr:row>19</xdr:row>
                    <xdr:rowOff>0</xdr:rowOff>
                  </from>
                  <to>
                    <xdr:col>4</xdr:col>
                    <xdr:colOff>9525</xdr:colOff>
                    <xdr:row>20</xdr:row>
                    <xdr:rowOff>9525</xdr:rowOff>
                  </to>
                </anchor>
              </controlPr>
            </control>
          </mc:Choice>
        </mc:AlternateContent>
        <mc:AlternateContent xmlns:mc="http://schemas.openxmlformats.org/markup-compatibility/2006">
          <mc:Choice Requires="x14">
            <control shapeId="5127" r:id="rId9" name="Drop Down 7">
              <controlPr defaultSize="0" autoLine="0" autoPict="0">
                <anchor moveWithCells="1">
                  <from>
                    <xdr:col>3</xdr:col>
                    <xdr:colOff>38100</xdr:colOff>
                    <xdr:row>20</xdr:row>
                    <xdr:rowOff>0</xdr:rowOff>
                  </from>
                  <to>
                    <xdr:col>4</xdr:col>
                    <xdr:colOff>9525</xdr:colOff>
                    <xdr:row>21</xdr:row>
                    <xdr:rowOff>9525</xdr:rowOff>
                  </to>
                </anchor>
              </controlPr>
            </control>
          </mc:Choice>
        </mc:AlternateContent>
        <mc:AlternateContent xmlns:mc="http://schemas.openxmlformats.org/markup-compatibility/2006">
          <mc:Choice Requires="x14">
            <control shapeId="5128" r:id="rId10" name="Drop Down 8">
              <controlPr defaultSize="0" autoLine="0" autoPict="0">
                <anchor moveWithCells="1">
                  <from>
                    <xdr:col>3</xdr:col>
                    <xdr:colOff>38100</xdr:colOff>
                    <xdr:row>21</xdr:row>
                    <xdr:rowOff>0</xdr:rowOff>
                  </from>
                  <to>
                    <xdr:col>4</xdr:col>
                    <xdr:colOff>9525</xdr:colOff>
                    <xdr:row>22</xdr:row>
                    <xdr:rowOff>9525</xdr:rowOff>
                  </to>
                </anchor>
              </controlPr>
            </control>
          </mc:Choice>
        </mc:AlternateContent>
        <mc:AlternateContent xmlns:mc="http://schemas.openxmlformats.org/markup-compatibility/2006">
          <mc:Choice Requires="x14">
            <control shapeId="5129" r:id="rId11" name="Drop Down 9">
              <controlPr defaultSize="0" autoLine="0" autoPict="0">
                <anchor moveWithCells="1">
                  <from>
                    <xdr:col>3</xdr:col>
                    <xdr:colOff>38100</xdr:colOff>
                    <xdr:row>22</xdr:row>
                    <xdr:rowOff>0</xdr:rowOff>
                  </from>
                  <to>
                    <xdr:col>4</xdr:col>
                    <xdr:colOff>9525</xdr:colOff>
                    <xdr:row>23</xdr:row>
                    <xdr:rowOff>9525</xdr:rowOff>
                  </to>
                </anchor>
              </controlPr>
            </control>
          </mc:Choice>
        </mc:AlternateContent>
        <mc:AlternateContent xmlns:mc="http://schemas.openxmlformats.org/markup-compatibility/2006">
          <mc:Choice Requires="x14">
            <control shapeId="5131" r:id="rId12" name="Drop Down 11">
              <controlPr defaultSize="0" autoLine="0" autoPict="0">
                <anchor moveWithCells="1">
                  <from>
                    <xdr:col>3</xdr:col>
                    <xdr:colOff>38100</xdr:colOff>
                    <xdr:row>23</xdr:row>
                    <xdr:rowOff>0</xdr:rowOff>
                  </from>
                  <to>
                    <xdr:col>4</xdr:col>
                    <xdr:colOff>9525</xdr:colOff>
                    <xdr:row>24</xdr:row>
                    <xdr:rowOff>9525</xdr:rowOff>
                  </to>
                </anchor>
              </controlPr>
            </control>
          </mc:Choice>
        </mc:AlternateContent>
        <mc:AlternateContent xmlns:mc="http://schemas.openxmlformats.org/markup-compatibility/2006">
          <mc:Choice Requires="x14">
            <control shapeId="5133" r:id="rId13" name="Drop Down 13">
              <controlPr defaultSize="0" autoLine="0" autoPict="0">
                <anchor moveWithCells="1">
                  <from>
                    <xdr:col>3</xdr:col>
                    <xdr:colOff>38100</xdr:colOff>
                    <xdr:row>27</xdr:row>
                    <xdr:rowOff>0</xdr:rowOff>
                  </from>
                  <to>
                    <xdr:col>4</xdr:col>
                    <xdr:colOff>9525</xdr:colOff>
                    <xdr:row>28</xdr:row>
                    <xdr:rowOff>9525</xdr:rowOff>
                  </to>
                </anchor>
              </controlPr>
            </control>
          </mc:Choice>
        </mc:AlternateContent>
        <mc:AlternateContent xmlns:mc="http://schemas.openxmlformats.org/markup-compatibility/2006">
          <mc:Choice Requires="x14">
            <control shapeId="5135" r:id="rId14" name="Drop Down 15">
              <controlPr defaultSize="0" autoLine="0" autoPict="0">
                <anchor moveWithCells="1">
                  <from>
                    <xdr:col>3</xdr:col>
                    <xdr:colOff>38100</xdr:colOff>
                    <xdr:row>28</xdr:row>
                    <xdr:rowOff>0</xdr:rowOff>
                  </from>
                  <to>
                    <xdr:col>4</xdr:col>
                    <xdr:colOff>9525</xdr:colOff>
                    <xdr:row>29</xdr:row>
                    <xdr:rowOff>9525</xdr:rowOff>
                  </to>
                </anchor>
              </controlPr>
            </control>
          </mc:Choice>
        </mc:AlternateContent>
        <mc:AlternateContent xmlns:mc="http://schemas.openxmlformats.org/markup-compatibility/2006">
          <mc:Choice Requires="x14">
            <control shapeId="5136" r:id="rId15" name="Drop Down 16">
              <controlPr defaultSize="0" autoLine="0" autoPict="0">
                <anchor moveWithCells="1">
                  <from>
                    <xdr:col>3</xdr:col>
                    <xdr:colOff>38100</xdr:colOff>
                    <xdr:row>29</xdr:row>
                    <xdr:rowOff>0</xdr:rowOff>
                  </from>
                  <to>
                    <xdr:col>4</xdr:col>
                    <xdr:colOff>9525</xdr:colOff>
                    <xdr:row>30</xdr:row>
                    <xdr:rowOff>9525</xdr:rowOff>
                  </to>
                </anchor>
              </controlPr>
            </control>
          </mc:Choice>
        </mc:AlternateContent>
        <mc:AlternateContent xmlns:mc="http://schemas.openxmlformats.org/markup-compatibility/2006">
          <mc:Choice Requires="x14">
            <control shapeId="5137" r:id="rId16" name="Drop Down 17">
              <controlPr defaultSize="0" autoLine="0" autoPict="0">
                <anchor moveWithCells="1">
                  <from>
                    <xdr:col>3</xdr:col>
                    <xdr:colOff>38100</xdr:colOff>
                    <xdr:row>30</xdr:row>
                    <xdr:rowOff>0</xdr:rowOff>
                  </from>
                  <to>
                    <xdr:col>4</xdr:col>
                    <xdr:colOff>9525</xdr:colOff>
                    <xdr:row>31</xdr:row>
                    <xdr:rowOff>9525</xdr:rowOff>
                  </to>
                </anchor>
              </controlPr>
            </control>
          </mc:Choice>
        </mc:AlternateContent>
        <mc:AlternateContent xmlns:mc="http://schemas.openxmlformats.org/markup-compatibility/2006">
          <mc:Choice Requires="x14">
            <control shapeId="5138" r:id="rId17" name="Drop Down 18">
              <controlPr defaultSize="0" autoLine="0" autoPict="0">
                <anchor moveWithCells="1">
                  <from>
                    <xdr:col>3</xdr:col>
                    <xdr:colOff>38100</xdr:colOff>
                    <xdr:row>31</xdr:row>
                    <xdr:rowOff>0</xdr:rowOff>
                  </from>
                  <to>
                    <xdr:col>4</xdr:col>
                    <xdr:colOff>9525</xdr:colOff>
                    <xdr:row>32</xdr:row>
                    <xdr:rowOff>9525</xdr:rowOff>
                  </to>
                </anchor>
              </controlPr>
            </control>
          </mc:Choice>
        </mc:AlternateContent>
        <mc:AlternateContent xmlns:mc="http://schemas.openxmlformats.org/markup-compatibility/2006">
          <mc:Choice Requires="x14">
            <control shapeId="5139" r:id="rId18" name="Drop Down 19">
              <controlPr defaultSize="0" autoLine="0" autoPict="0">
                <anchor moveWithCells="1">
                  <from>
                    <xdr:col>3</xdr:col>
                    <xdr:colOff>38100</xdr:colOff>
                    <xdr:row>34</xdr:row>
                    <xdr:rowOff>0</xdr:rowOff>
                  </from>
                  <to>
                    <xdr:col>4</xdr:col>
                    <xdr:colOff>9525</xdr:colOff>
                    <xdr:row>35</xdr:row>
                    <xdr:rowOff>9525</xdr:rowOff>
                  </to>
                </anchor>
              </controlPr>
            </control>
          </mc:Choice>
        </mc:AlternateContent>
        <mc:AlternateContent xmlns:mc="http://schemas.openxmlformats.org/markup-compatibility/2006">
          <mc:Choice Requires="x14">
            <control shapeId="5140" r:id="rId19" name="Drop Down 20">
              <controlPr defaultSize="0" autoLine="0" autoPict="0">
                <anchor moveWithCells="1">
                  <from>
                    <xdr:col>3</xdr:col>
                    <xdr:colOff>38100</xdr:colOff>
                    <xdr:row>35</xdr:row>
                    <xdr:rowOff>0</xdr:rowOff>
                  </from>
                  <to>
                    <xdr:col>4</xdr:col>
                    <xdr:colOff>9525</xdr:colOff>
                    <xdr:row>36</xdr:row>
                    <xdr:rowOff>9525</xdr:rowOff>
                  </to>
                </anchor>
              </controlPr>
            </control>
          </mc:Choice>
        </mc:AlternateContent>
        <mc:AlternateContent xmlns:mc="http://schemas.openxmlformats.org/markup-compatibility/2006">
          <mc:Choice Requires="x14">
            <control shapeId="5141" r:id="rId20" name="Drop Down 21">
              <controlPr defaultSize="0" autoLine="0" autoPict="0">
                <anchor moveWithCells="1">
                  <from>
                    <xdr:col>3</xdr:col>
                    <xdr:colOff>38100</xdr:colOff>
                    <xdr:row>36</xdr:row>
                    <xdr:rowOff>0</xdr:rowOff>
                  </from>
                  <to>
                    <xdr:col>4</xdr:col>
                    <xdr:colOff>9525</xdr:colOff>
                    <xdr:row>37</xdr:row>
                    <xdr:rowOff>9525</xdr:rowOff>
                  </to>
                </anchor>
              </controlPr>
            </control>
          </mc:Choice>
        </mc:AlternateContent>
        <mc:AlternateContent xmlns:mc="http://schemas.openxmlformats.org/markup-compatibility/2006">
          <mc:Choice Requires="x14">
            <control shapeId="5142" r:id="rId21" name="Drop Down 22">
              <controlPr defaultSize="0" autoLine="0" autoPict="0">
                <anchor moveWithCells="1">
                  <from>
                    <xdr:col>3</xdr:col>
                    <xdr:colOff>38100</xdr:colOff>
                    <xdr:row>37</xdr:row>
                    <xdr:rowOff>0</xdr:rowOff>
                  </from>
                  <to>
                    <xdr:col>4</xdr:col>
                    <xdr:colOff>9525</xdr:colOff>
                    <xdr:row>38</xdr:row>
                    <xdr:rowOff>9525</xdr:rowOff>
                  </to>
                </anchor>
              </controlPr>
            </control>
          </mc:Choice>
        </mc:AlternateContent>
        <mc:AlternateContent xmlns:mc="http://schemas.openxmlformats.org/markup-compatibility/2006">
          <mc:Choice Requires="x14">
            <control shapeId="5143" r:id="rId22" name="Drop Down 23">
              <controlPr defaultSize="0" autoLine="0" autoPict="0">
                <anchor moveWithCells="1">
                  <from>
                    <xdr:col>3</xdr:col>
                    <xdr:colOff>38100</xdr:colOff>
                    <xdr:row>40</xdr:row>
                    <xdr:rowOff>0</xdr:rowOff>
                  </from>
                  <to>
                    <xdr:col>4</xdr:col>
                    <xdr:colOff>9525</xdr:colOff>
                    <xdr:row>41</xdr:row>
                    <xdr:rowOff>9525</xdr:rowOff>
                  </to>
                </anchor>
              </controlPr>
            </control>
          </mc:Choice>
        </mc:AlternateContent>
        <mc:AlternateContent xmlns:mc="http://schemas.openxmlformats.org/markup-compatibility/2006">
          <mc:Choice Requires="x14">
            <control shapeId="5144" r:id="rId23" name="Drop Down 24">
              <controlPr defaultSize="0" autoLine="0" autoPict="0">
                <anchor moveWithCells="1">
                  <from>
                    <xdr:col>3</xdr:col>
                    <xdr:colOff>38100</xdr:colOff>
                    <xdr:row>41</xdr:row>
                    <xdr:rowOff>0</xdr:rowOff>
                  </from>
                  <to>
                    <xdr:col>4</xdr:col>
                    <xdr:colOff>9525</xdr:colOff>
                    <xdr:row>42</xdr:row>
                    <xdr:rowOff>9525</xdr:rowOff>
                  </to>
                </anchor>
              </controlPr>
            </control>
          </mc:Choice>
        </mc:AlternateContent>
        <mc:AlternateContent xmlns:mc="http://schemas.openxmlformats.org/markup-compatibility/2006">
          <mc:Choice Requires="x14">
            <control shapeId="5145" r:id="rId24" name="Drop Down 25">
              <controlPr defaultSize="0" autoLine="0" autoPict="0">
                <anchor moveWithCells="1">
                  <from>
                    <xdr:col>3</xdr:col>
                    <xdr:colOff>38100</xdr:colOff>
                    <xdr:row>42</xdr:row>
                    <xdr:rowOff>0</xdr:rowOff>
                  </from>
                  <to>
                    <xdr:col>4</xdr:col>
                    <xdr:colOff>9525</xdr:colOff>
                    <xdr:row>43</xdr:row>
                    <xdr:rowOff>9525</xdr:rowOff>
                  </to>
                </anchor>
              </controlPr>
            </control>
          </mc:Choice>
        </mc:AlternateContent>
        <mc:AlternateContent xmlns:mc="http://schemas.openxmlformats.org/markup-compatibility/2006">
          <mc:Choice Requires="x14">
            <control shapeId="5146" r:id="rId25" name="Drop Down 26">
              <controlPr defaultSize="0" autoLine="0" autoPict="0">
                <anchor moveWithCells="1">
                  <from>
                    <xdr:col>3</xdr:col>
                    <xdr:colOff>38100</xdr:colOff>
                    <xdr:row>43</xdr:row>
                    <xdr:rowOff>0</xdr:rowOff>
                  </from>
                  <to>
                    <xdr:col>4</xdr:col>
                    <xdr:colOff>9525</xdr:colOff>
                    <xdr:row>44</xdr:row>
                    <xdr:rowOff>9525</xdr:rowOff>
                  </to>
                </anchor>
              </controlPr>
            </control>
          </mc:Choice>
        </mc:AlternateContent>
        <mc:AlternateContent xmlns:mc="http://schemas.openxmlformats.org/markup-compatibility/2006">
          <mc:Choice Requires="x14">
            <control shapeId="5147" r:id="rId26" name="Drop Down 27">
              <controlPr defaultSize="0" autoLine="0" autoPict="0">
                <anchor moveWithCells="1">
                  <from>
                    <xdr:col>3</xdr:col>
                    <xdr:colOff>38100</xdr:colOff>
                    <xdr:row>44</xdr:row>
                    <xdr:rowOff>0</xdr:rowOff>
                  </from>
                  <to>
                    <xdr:col>4</xdr:col>
                    <xdr:colOff>9525</xdr:colOff>
                    <xdr:row>45</xdr:row>
                    <xdr:rowOff>9525</xdr:rowOff>
                  </to>
                </anchor>
              </controlPr>
            </control>
          </mc:Choice>
        </mc:AlternateContent>
        <mc:AlternateContent xmlns:mc="http://schemas.openxmlformats.org/markup-compatibility/2006">
          <mc:Choice Requires="x14">
            <control shapeId="5148" r:id="rId27" name="Drop Down 28">
              <controlPr defaultSize="0" autoLine="0" autoPict="0">
                <anchor moveWithCells="1">
                  <from>
                    <xdr:col>3</xdr:col>
                    <xdr:colOff>38100</xdr:colOff>
                    <xdr:row>45</xdr:row>
                    <xdr:rowOff>0</xdr:rowOff>
                  </from>
                  <to>
                    <xdr:col>4</xdr:col>
                    <xdr:colOff>9525</xdr:colOff>
                    <xdr:row>46</xdr:row>
                    <xdr:rowOff>9525</xdr:rowOff>
                  </to>
                </anchor>
              </controlPr>
            </control>
          </mc:Choice>
        </mc:AlternateContent>
        <mc:AlternateContent xmlns:mc="http://schemas.openxmlformats.org/markup-compatibility/2006">
          <mc:Choice Requires="x14">
            <control shapeId="5149" r:id="rId28" name="Drop Down 29">
              <controlPr defaultSize="0" autoLine="0" autoPict="0">
                <anchor moveWithCells="1">
                  <from>
                    <xdr:col>3</xdr:col>
                    <xdr:colOff>38100</xdr:colOff>
                    <xdr:row>48</xdr:row>
                    <xdr:rowOff>0</xdr:rowOff>
                  </from>
                  <to>
                    <xdr:col>4</xdr:col>
                    <xdr:colOff>9525</xdr:colOff>
                    <xdr:row>49</xdr:row>
                    <xdr:rowOff>9525</xdr:rowOff>
                  </to>
                </anchor>
              </controlPr>
            </control>
          </mc:Choice>
        </mc:AlternateContent>
        <mc:AlternateContent xmlns:mc="http://schemas.openxmlformats.org/markup-compatibility/2006">
          <mc:Choice Requires="x14">
            <control shapeId="5150" r:id="rId29" name="Drop Down 30">
              <controlPr defaultSize="0" autoLine="0" autoPict="0">
                <anchor moveWithCells="1">
                  <from>
                    <xdr:col>3</xdr:col>
                    <xdr:colOff>38100</xdr:colOff>
                    <xdr:row>49</xdr:row>
                    <xdr:rowOff>0</xdr:rowOff>
                  </from>
                  <to>
                    <xdr:col>4</xdr:col>
                    <xdr:colOff>9525</xdr:colOff>
                    <xdr:row>50</xdr:row>
                    <xdr:rowOff>9525</xdr:rowOff>
                  </to>
                </anchor>
              </controlPr>
            </control>
          </mc:Choice>
        </mc:AlternateContent>
        <mc:AlternateContent xmlns:mc="http://schemas.openxmlformats.org/markup-compatibility/2006">
          <mc:Choice Requires="x14">
            <control shapeId="5151" r:id="rId30" name="Drop Down 31">
              <controlPr defaultSize="0" autoLine="0" autoPict="0">
                <anchor moveWithCells="1">
                  <from>
                    <xdr:col>3</xdr:col>
                    <xdr:colOff>38100</xdr:colOff>
                    <xdr:row>50</xdr:row>
                    <xdr:rowOff>0</xdr:rowOff>
                  </from>
                  <to>
                    <xdr:col>4</xdr:col>
                    <xdr:colOff>9525</xdr:colOff>
                    <xdr:row>51</xdr:row>
                    <xdr:rowOff>9525</xdr:rowOff>
                  </to>
                </anchor>
              </controlPr>
            </control>
          </mc:Choice>
        </mc:AlternateContent>
        <mc:AlternateContent xmlns:mc="http://schemas.openxmlformats.org/markup-compatibility/2006">
          <mc:Choice Requires="x14">
            <control shapeId="5152" r:id="rId31" name="Drop Down 32">
              <controlPr defaultSize="0" autoLine="0" autoPict="0">
                <anchor moveWithCells="1">
                  <from>
                    <xdr:col>3</xdr:col>
                    <xdr:colOff>38100</xdr:colOff>
                    <xdr:row>51</xdr:row>
                    <xdr:rowOff>0</xdr:rowOff>
                  </from>
                  <to>
                    <xdr:col>4</xdr:col>
                    <xdr:colOff>9525</xdr:colOff>
                    <xdr:row>52</xdr:row>
                    <xdr:rowOff>9525</xdr:rowOff>
                  </to>
                </anchor>
              </controlPr>
            </control>
          </mc:Choice>
        </mc:AlternateContent>
        <mc:AlternateContent xmlns:mc="http://schemas.openxmlformats.org/markup-compatibility/2006">
          <mc:Choice Requires="x14">
            <control shapeId="5153" r:id="rId32" name="Drop Down 33">
              <controlPr defaultSize="0" autoLine="0" autoPict="0">
                <anchor moveWithCells="1">
                  <from>
                    <xdr:col>3</xdr:col>
                    <xdr:colOff>38100</xdr:colOff>
                    <xdr:row>52</xdr:row>
                    <xdr:rowOff>0</xdr:rowOff>
                  </from>
                  <to>
                    <xdr:col>4</xdr:col>
                    <xdr:colOff>9525</xdr:colOff>
                    <xdr:row>53</xdr:row>
                    <xdr:rowOff>9525</xdr:rowOff>
                  </to>
                </anchor>
              </controlPr>
            </control>
          </mc:Choice>
        </mc:AlternateContent>
        <mc:AlternateContent xmlns:mc="http://schemas.openxmlformats.org/markup-compatibility/2006">
          <mc:Choice Requires="x14">
            <control shapeId="5154" r:id="rId33" name="Drop Down 34">
              <controlPr defaultSize="0" autoLine="0" autoPict="0">
                <anchor moveWithCells="1">
                  <from>
                    <xdr:col>3</xdr:col>
                    <xdr:colOff>38100</xdr:colOff>
                    <xdr:row>53</xdr:row>
                    <xdr:rowOff>0</xdr:rowOff>
                  </from>
                  <to>
                    <xdr:col>4</xdr:col>
                    <xdr:colOff>9525</xdr:colOff>
                    <xdr:row>54</xdr:row>
                    <xdr:rowOff>9525</xdr:rowOff>
                  </to>
                </anchor>
              </controlPr>
            </control>
          </mc:Choice>
        </mc:AlternateContent>
        <mc:AlternateContent xmlns:mc="http://schemas.openxmlformats.org/markup-compatibility/2006">
          <mc:Choice Requires="x14">
            <control shapeId="5155" r:id="rId34" name="Drop Down 35">
              <controlPr defaultSize="0" autoLine="0" autoPict="0">
                <anchor moveWithCells="1">
                  <from>
                    <xdr:col>3</xdr:col>
                    <xdr:colOff>38100</xdr:colOff>
                    <xdr:row>54</xdr:row>
                    <xdr:rowOff>0</xdr:rowOff>
                  </from>
                  <to>
                    <xdr:col>4</xdr:col>
                    <xdr:colOff>9525</xdr:colOff>
                    <xdr:row>55</xdr:row>
                    <xdr:rowOff>9525</xdr:rowOff>
                  </to>
                </anchor>
              </controlPr>
            </control>
          </mc:Choice>
        </mc:AlternateContent>
        <mc:AlternateContent xmlns:mc="http://schemas.openxmlformats.org/markup-compatibility/2006">
          <mc:Choice Requires="x14">
            <control shapeId="5156" r:id="rId35" name="Drop Down 36">
              <controlPr defaultSize="0" autoLine="0" autoPict="0">
                <anchor moveWithCells="1">
                  <from>
                    <xdr:col>3</xdr:col>
                    <xdr:colOff>38100</xdr:colOff>
                    <xdr:row>55</xdr:row>
                    <xdr:rowOff>0</xdr:rowOff>
                  </from>
                  <to>
                    <xdr:col>4</xdr:col>
                    <xdr:colOff>9525</xdr:colOff>
                    <xdr:row>56</xdr:row>
                    <xdr:rowOff>9525</xdr:rowOff>
                  </to>
                </anchor>
              </controlPr>
            </control>
          </mc:Choice>
        </mc:AlternateContent>
        <mc:AlternateContent xmlns:mc="http://schemas.openxmlformats.org/markup-compatibility/2006">
          <mc:Choice Requires="x14">
            <control shapeId="5157" r:id="rId36" name="Drop Down 37">
              <controlPr defaultSize="0" autoLine="0" autoPict="0">
                <anchor moveWithCells="1">
                  <from>
                    <xdr:col>3</xdr:col>
                    <xdr:colOff>38100</xdr:colOff>
                    <xdr:row>56</xdr:row>
                    <xdr:rowOff>0</xdr:rowOff>
                  </from>
                  <to>
                    <xdr:col>4</xdr:col>
                    <xdr:colOff>9525</xdr:colOff>
                    <xdr:row>57</xdr:row>
                    <xdr:rowOff>9525</xdr:rowOff>
                  </to>
                </anchor>
              </controlPr>
            </control>
          </mc:Choice>
        </mc:AlternateContent>
        <mc:AlternateContent xmlns:mc="http://schemas.openxmlformats.org/markup-compatibility/2006">
          <mc:Choice Requires="x14">
            <control shapeId="5158" r:id="rId37" name="Drop Down 38">
              <controlPr defaultSize="0" autoLine="0" autoPict="0">
                <anchor moveWithCells="1">
                  <from>
                    <xdr:col>3</xdr:col>
                    <xdr:colOff>38100</xdr:colOff>
                    <xdr:row>57</xdr:row>
                    <xdr:rowOff>0</xdr:rowOff>
                  </from>
                  <to>
                    <xdr:col>4</xdr:col>
                    <xdr:colOff>9525</xdr:colOff>
                    <xdr:row>58</xdr:row>
                    <xdr:rowOff>9525</xdr:rowOff>
                  </to>
                </anchor>
              </controlPr>
            </control>
          </mc:Choice>
        </mc:AlternateContent>
        <mc:AlternateContent xmlns:mc="http://schemas.openxmlformats.org/markup-compatibility/2006">
          <mc:Choice Requires="x14">
            <control shapeId="5159" r:id="rId38" name="Drop Down 39">
              <controlPr defaultSize="0" autoLine="0" autoPict="0">
                <anchor moveWithCells="1">
                  <from>
                    <xdr:col>3</xdr:col>
                    <xdr:colOff>38100</xdr:colOff>
                    <xdr:row>58</xdr:row>
                    <xdr:rowOff>0</xdr:rowOff>
                  </from>
                  <to>
                    <xdr:col>4</xdr:col>
                    <xdr:colOff>9525</xdr:colOff>
                    <xdr:row>59</xdr:row>
                    <xdr:rowOff>9525</xdr:rowOff>
                  </to>
                </anchor>
              </controlPr>
            </control>
          </mc:Choice>
        </mc:AlternateContent>
        <mc:AlternateContent xmlns:mc="http://schemas.openxmlformats.org/markup-compatibility/2006">
          <mc:Choice Requires="x14">
            <control shapeId="5160" r:id="rId39" name="Drop Down 40">
              <controlPr defaultSize="0" autoLine="0" autoPict="0">
                <anchor moveWithCells="1">
                  <from>
                    <xdr:col>3</xdr:col>
                    <xdr:colOff>38100</xdr:colOff>
                    <xdr:row>62</xdr:row>
                    <xdr:rowOff>0</xdr:rowOff>
                  </from>
                  <to>
                    <xdr:col>4</xdr:col>
                    <xdr:colOff>9525</xdr:colOff>
                    <xdr:row>63</xdr:row>
                    <xdr:rowOff>9525</xdr:rowOff>
                  </to>
                </anchor>
              </controlPr>
            </control>
          </mc:Choice>
        </mc:AlternateContent>
        <mc:AlternateContent xmlns:mc="http://schemas.openxmlformats.org/markup-compatibility/2006">
          <mc:Choice Requires="x14">
            <control shapeId="5161" r:id="rId40" name="Drop Down 41">
              <controlPr defaultSize="0" autoLine="0" autoPict="0">
                <anchor moveWithCells="1">
                  <from>
                    <xdr:col>3</xdr:col>
                    <xdr:colOff>38100</xdr:colOff>
                    <xdr:row>63</xdr:row>
                    <xdr:rowOff>0</xdr:rowOff>
                  </from>
                  <to>
                    <xdr:col>4</xdr:col>
                    <xdr:colOff>9525</xdr:colOff>
                    <xdr:row>64</xdr:row>
                    <xdr:rowOff>9525</xdr:rowOff>
                  </to>
                </anchor>
              </controlPr>
            </control>
          </mc:Choice>
        </mc:AlternateContent>
        <mc:AlternateContent xmlns:mc="http://schemas.openxmlformats.org/markup-compatibility/2006">
          <mc:Choice Requires="x14">
            <control shapeId="5162" r:id="rId41" name="Drop Down 42">
              <controlPr defaultSize="0" autoLine="0" autoPict="0">
                <anchor moveWithCells="1">
                  <from>
                    <xdr:col>3</xdr:col>
                    <xdr:colOff>38100</xdr:colOff>
                    <xdr:row>64</xdr:row>
                    <xdr:rowOff>0</xdr:rowOff>
                  </from>
                  <to>
                    <xdr:col>4</xdr:col>
                    <xdr:colOff>9525</xdr:colOff>
                    <xdr:row>65</xdr:row>
                    <xdr:rowOff>9525</xdr:rowOff>
                  </to>
                </anchor>
              </controlPr>
            </control>
          </mc:Choice>
        </mc:AlternateContent>
        <mc:AlternateContent xmlns:mc="http://schemas.openxmlformats.org/markup-compatibility/2006">
          <mc:Choice Requires="x14">
            <control shapeId="5163" r:id="rId42" name="Drop Down 43">
              <controlPr defaultSize="0" autoLine="0" autoPict="0">
                <anchor moveWithCells="1">
                  <from>
                    <xdr:col>3</xdr:col>
                    <xdr:colOff>38100</xdr:colOff>
                    <xdr:row>65</xdr:row>
                    <xdr:rowOff>0</xdr:rowOff>
                  </from>
                  <to>
                    <xdr:col>4</xdr:col>
                    <xdr:colOff>9525</xdr:colOff>
                    <xdr:row>66</xdr:row>
                    <xdr:rowOff>9525</xdr:rowOff>
                  </to>
                </anchor>
              </controlPr>
            </control>
          </mc:Choice>
        </mc:AlternateContent>
        <mc:AlternateContent xmlns:mc="http://schemas.openxmlformats.org/markup-compatibility/2006">
          <mc:Choice Requires="x14">
            <control shapeId="5164" r:id="rId43" name="Drop Down 44">
              <controlPr defaultSize="0" autoLine="0" autoPict="0">
                <anchor moveWithCells="1">
                  <from>
                    <xdr:col>3</xdr:col>
                    <xdr:colOff>38100</xdr:colOff>
                    <xdr:row>66</xdr:row>
                    <xdr:rowOff>0</xdr:rowOff>
                  </from>
                  <to>
                    <xdr:col>4</xdr:col>
                    <xdr:colOff>9525</xdr:colOff>
                    <xdr:row>67</xdr:row>
                    <xdr:rowOff>9525</xdr:rowOff>
                  </to>
                </anchor>
              </controlPr>
            </control>
          </mc:Choice>
        </mc:AlternateContent>
        <mc:AlternateContent xmlns:mc="http://schemas.openxmlformats.org/markup-compatibility/2006">
          <mc:Choice Requires="x14">
            <control shapeId="5165" r:id="rId44" name="Drop Down 45">
              <controlPr defaultSize="0" autoLine="0" autoPict="0">
                <anchor moveWithCells="1">
                  <from>
                    <xdr:col>3</xdr:col>
                    <xdr:colOff>38100</xdr:colOff>
                    <xdr:row>67</xdr:row>
                    <xdr:rowOff>0</xdr:rowOff>
                  </from>
                  <to>
                    <xdr:col>4</xdr:col>
                    <xdr:colOff>9525</xdr:colOff>
                    <xdr:row>68</xdr:row>
                    <xdr:rowOff>9525</xdr:rowOff>
                  </to>
                </anchor>
              </controlPr>
            </control>
          </mc:Choice>
        </mc:AlternateContent>
        <mc:AlternateContent xmlns:mc="http://schemas.openxmlformats.org/markup-compatibility/2006">
          <mc:Choice Requires="x14">
            <control shapeId="5166" r:id="rId45" name="Drop Down 46">
              <controlPr defaultSize="0" autoLine="0" autoPict="0">
                <anchor moveWithCells="1">
                  <from>
                    <xdr:col>3</xdr:col>
                    <xdr:colOff>38100</xdr:colOff>
                    <xdr:row>68</xdr:row>
                    <xdr:rowOff>0</xdr:rowOff>
                  </from>
                  <to>
                    <xdr:col>4</xdr:col>
                    <xdr:colOff>9525</xdr:colOff>
                    <xdr:row>69</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D4EBC-EE13-42D5-AACE-AAB56E792D43}">
  <sheetPr codeName="Taul7"/>
  <dimension ref="B2:O18"/>
  <sheetViews>
    <sheetView workbookViewId="0">
      <selection activeCell="C5" sqref="C5"/>
    </sheetView>
  </sheetViews>
  <sheetFormatPr defaultRowHeight="15" x14ac:dyDescent="0.2"/>
  <cols>
    <col min="2" max="2" width="24.77734375" bestFit="1" customWidth="1"/>
    <col min="3" max="3" width="9.44140625" bestFit="1" customWidth="1"/>
  </cols>
  <sheetData>
    <row r="2" spans="2:15" x14ac:dyDescent="0.2">
      <c r="B2" s="103" t="s">
        <v>184</v>
      </c>
      <c r="C2" s="103"/>
    </row>
    <row r="3" spans="2:15" x14ac:dyDescent="0.2">
      <c r="C3" s="19"/>
    </row>
    <row r="4" spans="2:15" x14ac:dyDescent="0.2">
      <c r="E4" t="s">
        <v>187</v>
      </c>
      <c r="I4" t="s">
        <v>186</v>
      </c>
    </row>
    <row r="5" spans="2:15" ht="16.5" x14ac:dyDescent="0.3">
      <c r="B5" s="117" t="s">
        <v>46</v>
      </c>
      <c r="C5" s="43">
        <f>'2.Ympäristöluvan tarpeen lasken'!C15</f>
        <v>209</v>
      </c>
      <c r="E5">
        <v>0.02</v>
      </c>
      <c r="F5" t="s">
        <v>185</v>
      </c>
      <c r="G5">
        <f>C5*E5</f>
        <v>4.18</v>
      </c>
      <c r="I5">
        <v>365</v>
      </c>
      <c r="J5">
        <v>0</v>
      </c>
      <c r="K5">
        <v>0.2</v>
      </c>
      <c r="L5">
        <f>(I5*J5)*K5</f>
        <v>0</v>
      </c>
      <c r="O5" t="s">
        <v>196</v>
      </c>
    </row>
    <row r="6" spans="2:15" ht="16.5" x14ac:dyDescent="0.3">
      <c r="B6" s="118" t="s">
        <v>43</v>
      </c>
      <c r="C6" s="43">
        <f>'2.Ympäristöluvan tarpeen lasken'!C16</f>
        <v>0</v>
      </c>
      <c r="E6">
        <v>1E-3</v>
      </c>
      <c r="G6">
        <f t="shared" ref="G6:G13" si="0">C6*E6</f>
        <v>0</v>
      </c>
    </row>
    <row r="7" spans="2:15" ht="16.5" x14ac:dyDescent="0.3">
      <c r="B7" s="118" t="s">
        <v>44</v>
      </c>
      <c r="C7" s="43">
        <f>'2.Ympäristöluvan tarpeen lasken'!C17</f>
        <v>0</v>
      </c>
      <c r="E7">
        <v>0.01</v>
      </c>
      <c r="G7">
        <f t="shared" si="0"/>
        <v>0</v>
      </c>
    </row>
    <row r="8" spans="2:15" ht="16.5" x14ac:dyDescent="0.3">
      <c r="B8" s="118" t="s">
        <v>13</v>
      </c>
      <c r="C8" s="43">
        <f>'2.Ympäristöluvan tarpeen lasken'!C18</f>
        <v>43</v>
      </c>
      <c r="E8">
        <v>0.01</v>
      </c>
      <c r="G8">
        <f t="shared" si="0"/>
        <v>0.43</v>
      </c>
    </row>
    <row r="9" spans="2:15" ht="16.5" x14ac:dyDescent="0.3">
      <c r="B9" s="118" t="s">
        <v>14</v>
      </c>
      <c r="C9" s="43">
        <f>'2.Ympäristöluvan tarpeen lasken'!C19</f>
        <v>0</v>
      </c>
      <c r="E9">
        <v>0.01</v>
      </c>
      <c r="G9">
        <f t="shared" si="0"/>
        <v>0</v>
      </c>
    </row>
    <row r="10" spans="2:15" ht="16.5" x14ac:dyDescent="0.3">
      <c r="B10" s="118" t="s">
        <v>15</v>
      </c>
      <c r="C10" s="43">
        <f>'2.Ympäristöluvan tarpeen lasken'!C20</f>
        <v>29</v>
      </c>
      <c r="E10">
        <v>5.0000000000000001E-3</v>
      </c>
      <c r="G10">
        <f t="shared" si="0"/>
        <v>0.14499999999999999</v>
      </c>
    </row>
    <row r="11" spans="2:15" ht="16.5" x14ac:dyDescent="0.3">
      <c r="B11" s="118" t="s">
        <v>16</v>
      </c>
      <c r="C11" s="43">
        <f>'2.Ympäristöluvan tarpeen lasken'!C21</f>
        <v>0</v>
      </c>
      <c r="E11">
        <v>5.0000000000000001E-3</v>
      </c>
      <c r="G11">
        <f t="shared" si="0"/>
        <v>0</v>
      </c>
    </row>
    <row r="12" spans="2:15" ht="16.5" x14ac:dyDescent="0.3">
      <c r="B12" s="118" t="s">
        <v>50</v>
      </c>
      <c r="C12" s="43">
        <f>'2.Ympäristöluvan tarpeen lasken'!C22</f>
        <v>65</v>
      </c>
      <c r="E12">
        <v>2.5000000000000001E-3</v>
      </c>
      <c r="G12">
        <f t="shared" si="0"/>
        <v>0.16250000000000001</v>
      </c>
    </row>
    <row r="13" spans="2:15" ht="16.5" x14ac:dyDescent="0.3">
      <c r="B13" s="119" t="s">
        <v>62</v>
      </c>
      <c r="C13" s="43">
        <f>'2.Ympäristöluvan tarpeen lasken'!C23</f>
        <v>0</v>
      </c>
      <c r="E13">
        <v>5.0000000000000001E-3</v>
      </c>
      <c r="G13">
        <f t="shared" si="0"/>
        <v>0</v>
      </c>
    </row>
    <row r="14" spans="2:15" ht="15.75" x14ac:dyDescent="0.25">
      <c r="G14" s="176">
        <f>SUM(G5:G13)</f>
        <v>4.9174999999999986</v>
      </c>
    </row>
    <row r="15" spans="2:15" x14ac:dyDescent="0.2">
      <c r="G15">
        <f>G14*H15</f>
        <v>1794.8874999999996</v>
      </c>
      <c r="H15">
        <v>365</v>
      </c>
    </row>
    <row r="16" spans="2:15" ht="15.75" x14ac:dyDescent="0.25">
      <c r="L16" s="176">
        <f>L5</f>
        <v>0</v>
      </c>
    </row>
    <row r="17" spans="2:12" ht="16.5" x14ac:dyDescent="0.3">
      <c r="B17" s="177" t="s">
        <v>188</v>
      </c>
      <c r="L17" s="178">
        <f>G16+L16</f>
        <v>0</v>
      </c>
    </row>
    <row r="18" spans="2:12" x14ac:dyDescent="0.2">
      <c r="C18" s="3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B0D5-F1DE-4CFA-A935-C8AD70B54C43}">
  <sheetPr codeName="Taul8">
    <tabColor theme="0" tint="-0.249977111117893"/>
  </sheetPr>
  <dimension ref="A2:C51"/>
  <sheetViews>
    <sheetView showGridLines="0" topLeftCell="A7" workbookViewId="0">
      <selection activeCell="G29" sqref="G29"/>
    </sheetView>
  </sheetViews>
  <sheetFormatPr defaultRowHeight="15" x14ac:dyDescent="0.2"/>
  <cols>
    <col min="1" max="1" width="58.77734375" customWidth="1"/>
  </cols>
  <sheetData>
    <row r="2" spans="1:3" ht="23.25" x14ac:dyDescent="0.35">
      <c r="A2" s="27" t="s">
        <v>107</v>
      </c>
      <c r="B2" s="27"/>
      <c r="C2" s="27"/>
    </row>
    <row r="4" spans="1:3" ht="60" customHeight="1" x14ac:dyDescent="0.25">
      <c r="A4" s="28" t="s">
        <v>133</v>
      </c>
    </row>
    <row r="6" spans="1:3" ht="108" customHeight="1" x14ac:dyDescent="0.2">
      <c r="A6" s="26" t="s">
        <v>108</v>
      </c>
    </row>
    <row r="7" spans="1:3" ht="15.75" customHeight="1" x14ac:dyDescent="0.2">
      <c r="A7" s="26"/>
    </row>
    <row r="8" spans="1:3" x14ac:dyDescent="0.2">
      <c r="A8" t="s">
        <v>109</v>
      </c>
      <c r="B8" t="s">
        <v>110</v>
      </c>
    </row>
    <row r="9" spans="1:3" x14ac:dyDescent="0.2">
      <c r="A9" t="s">
        <v>12</v>
      </c>
      <c r="B9">
        <v>10.8</v>
      </c>
    </row>
    <row r="10" spans="1:3" x14ac:dyDescent="0.2">
      <c r="A10" t="s">
        <v>43</v>
      </c>
      <c r="B10">
        <v>4.3</v>
      </c>
    </row>
    <row r="11" spans="1:3" x14ac:dyDescent="0.2">
      <c r="A11" t="s">
        <v>13</v>
      </c>
      <c r="B11">
        <v>4</v>
      </c>
    </row>
    <row r="12" spans="1:3" x14ac:dyDescent="0.2">
      <c r="A12" t="s">
        <v>14</v>
      </c>
      <c r="B12">
        <v>5.7</v>
      </c>
    </row>
    <row r="13" spans="1:3" x14ac:dyDescent="0.2">
      <c r="A13" t="s">
        <v>44</v>
      </c>
      <c r="B13">
        <v>8.1</v>
      </c>
    </row>
    <row r="14" spans="1:3" x14ac:dyDescent="0.2">
      <c r="A14" t="s">
        <v>111</v>
      </c>
      <c r="B14">
        <v>3.4</v>
      </c>
    </row>
    <row r="15" spans="1:3" x14ac:dyDescent="0.2">
      <c r="A15" t="s">
        <v>112</v>
      </c>
      <c r="B15">
        <v>1.7</v>
      </c>
    </row>
    <row r="16" spans="1:3" x14ac:dyDescent="0.2">
      <c r="A16" t="s">
        <v>58</v>
      </c>
      <c r="B16">
        <v>2.6</v>
      </c>
    </row>
    <row r="17" spans="1:2" x14ac:dyDescent="0.2">
      <c r="A17" t="s">
        <v>113</v>
      </c>
      <c r="B17">
        <v>1</v>
      </c>
    </row>
    <row r="18" spans="1:2" x14ac:dyDescent="0.2">
      <c r="A18" t="s">
        <v>114</v>
      </c>
      <c r="B18">
        <v>1.8</v>
      </c>
    </row>
    <row r="19" spans="1:2" x14ac:dyDescent="0.2">
      <c r="A19" t="s">
        <v>74</v>
      </c>
      <c r="B19">
        <v>1.8</v>
      </c>
    </row>
    <row r="20" spans="1:2" x14ac:dyDescent="0.2">
      <c r="A20" t="s">
        <v>115</v>
      </c>
      <c r="B20">
        <v>0.24</v>
      </c>
    </row>
    <row r="21" spans="1:2" x14ac:dyDescent="0.2">
      <c r="A21" t="s">
        <v>116</v>
      </c>
      <c r="B21">
        <v>3.9</v>
      </c>
    </row>
    <row r="22" spans="1:2" x14ac:dyDescent="0.2">
      <c r="A22" t="s">
        <v>117</v>
      </c>
      <c r="B22">
        <v>2.8</v>
      </c>
    </row>
    <row r="23" spans="1:2" x14ac:dyDescent="0.2">
      <c r="A23" t="s">
        <v>118</v>
      </c>
      <c r="B23">
        <v>2</v>
      </c>
    </row>
    <row r="24" spans="1:2" x14ac:dyDescent="0.2">
      <c r="A24" t="s">
        <v>119</v>
      </c>
      <c r="B24">
        <v>1.2</v>
      </c>
    </row>
    <row r="25" spans="1:2" x14ac:dyDescent="0.2">
      <c r="A25" t="s">
        <v>120</v>
      </c>
      <c r="B25">
        <v>0.8</v>
      </c>
    </row>
    <row r="26" spans="1:2" x14ac:dyDescent="0.2">
      <c r="A26" t="s">
        <v>121</v>
      </c>
      <c r="B26" s="112" t="s">
        <v>122</v>
      </c>
    </row>
    <row r="27" spans="1:2" x14ac:dyDescent="0.2">
      <c r="A27" t="s">
        <v>3</v>
      </c>
      <c r="B27">
        <v>0.6</v>
      </c>
    </row>
    <row r="28" spans="1:2" x14ac:dyDescent="0.2">
      <c r="A28" t="s">
        <v>57</v>
      </c>
      <c r="B28">
        <v>0.6</v>
      </c>
    </row>
    <row r="29" spans="1:2" x14ac:dyDescent="0.2">
      <c r="A29" t="s">
        <v>88</v>
      </c>
      <c r="B29">
        <v>7.0000000000000007E-2</v>
      </c>
    </row>
    <row r="30" spans="1:2" x14ac:dyDescent="0.2">
      <c r="A30" t="s">
        <v>89</v>
      </c>
      <c r="B30">
        <v>7.0000000000000007E-2</v>
      </c>
    </row>
    <row r="31" spans="1:2" x14ac:dyDescent="0.2">
      <c r="A31" t="s">
        <v>61</v>
      </c>
      <c r="B31">
        <v>0.1</v>
      </c>
    </row>
    <row r="32" spans="1:2" x14ac:dyDescent="0.2">
      <c r="A32" t="s">
        <v>90</v>
      </c>
      <c r="B32">
        <v>0.14000000000000001</v>
      </c>
    </row>
    <row r="33" spans="1:2" x14ac:dyDescent="0.2">
      <c r="A33" t="s">
        <v>123</v>
      </c>
      <c r="B33">
        <v>0.12</v>
      </c>
    </row>
    <row r="34" spans="1:2" x14ac:dyDescent="0.2">
      <c r="A34" t="s">
        <v>124</v>
      </c>
      <c r="B34">
        <v>0.03</v>
      </c>
    </row>
    <row r="35" spans="1:2" x14ac:dyDescent="0.2">
      <c r="A35" t="s">
        <v>60</v>
      </c>
      <c r="B35">
        <v>0.04</v>
      </c>
    </row>
    <row r="36" spans="1:2" x14ac:dyDescent="0.2">
      <c r="A36" t="s">
        <v>125</v>
      </c>
      <c r="B36">
        <v>7.0000000000000007E-2</v>
      </c>
    </row>
    <row r="37" spans="1:2" x14ac:dyDescent="0.2">
      <c r="A37" t="s">
        <v>126</v>
      </c>
      <c r="B37">
        <v>0.06</v>
      </c>
    </row>
    <row r="38" spans="1:2" x14ac:dyDescent="0.2">
      <c r="A38" t="s">
        <v>95</v>
      </c>
      <c r="B38">
        <v>0.04</v>
      </c>
    </row>
    <row r="39" spans="1:2" x14ac:dyDescent="0.2">
      <c r="A39" t="s">
        <v>127</v>
      </c>
      <c r="B39">
        <v>0.19</v>
      </c>
    </row>
    <row r="40" spans="1:2" x14ac:dyDescent="0.2">
      <c r="A40" t="s">
        <v>96</v>
      </c>
      <c r="B40">
        <v>0.9</v>
      </c>
    </row>
    <row r="41" spans="1:2" x14ac:dyDescent="0.2">
      <c r="A41" t="s">
        <v>98</v>
      </c>
      <c r="B41">
        <v>2.5</v>
      </c>
    </row>
    <row r="42" spans="1:2" x14ac:dyDescent="0.2">
      <c r="A42" t="s">
        <v>99</v>
      </c>
      <c r="B42">
        <v>0.9</v>
      </c>
    </row>
    <row r="43" spans="1:2" x14ac:dyDescent="0.2">
      <c r="A43" t="s">
        <v>128</v>
      </c>
      <c r="B43">
        <v>0.18</v>
      </c>
    </row>
    <row r="44" spans="1:2" x14ac:dyDescent="0.2">
      <c r="A44" t="s">
        <v>100</v>
      </c>
    </row>
    <row r="45" spans="1:2" x14ac:dyDescent="0.2">
      <c r="A45" t="s">
        <v>101</v>
      </c>
    </row>
    <row r="46" spans="1:2" x14ac:dyDescent="0.2">
      <c r="A46" t="s">
        <v>102</v>
      </c>
      <c r="B46">
        <v>0.41</v>
      </c>
    </row>
    <row r="47" spans="1:2" x14ac:dyDescent="0.2">
      <c r="A47" t="s">
        <v>103</v>
      </c>
    </row>
    <row r="48" spans="1:2" x14ac:dyDescent="0.2">
      <c r="A48" t="s">
        <v>129</v>
      </c>
    </row>
    <row r="49" spans="1:1" x14ac:dyDescent="0.2">
      <c r="A49" t="s">
        <v>130</v>
      </c>
    </row>
    <row r="50" spans="1:1" x14ac:dyDescent="0.2">
      <c r="A50" t="s">
        <v>131</v>
      </c>
    </row>
    <row r="51" spans="1:1" x14ac:dyDescent="0.2">
      <c r="A51" t="s">
        <v>132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75FF-CF7E-4153-A501-9C9034AFC537}">
  <sheetPr codeName="Taul9"/>
  <dimension ref="C2:D5"/>
  <sheetViews>
    <sheetView workbookViewId="0">
      <selection activeCell="I34" sqref="I34"/>
    </sheetView>
  </sheetViews>
  <sheetFormatPr defaultRowHeight="15" x14ac:dyDescent="0.2"/>
  <sheetData>
    <row r="2" spans="3:4" x14ac:dyDescent="0.2">
      <c r="C2">
        <v>1</v>
      </c>
      <c r="D2" t="s">
        <v>65</v>
      </c>
    </row>
    <row r="3" spans="3:4" x14ac:dyDescent="0.2">
      <c r="C3">
        <v>2</v>
      </c>
      <c r="D3" t="s">
        <v>47</v>
      </c>
    </row>
    <row r="4" spans="3:4" x14ac:dyDescent="0.2">
      <c r="C4">
        <v>3</v>
      </c>
      <c r="D4" t="s">
        <v>63</v>
      </c>
    </row>
    <row r="5" spans="3:4" x14ac:dyDescent="0.2">
      <c r="C5">
        <v>4</v>
      </c>
      <c r="D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3</vt:i4>
      </vt:variant>
    </vt:vector>
  </HeadingPairs>
  <TitlesOfParts>
    <vt:vector size="12" baseType="lpstr">
      <vt:lpstr>1.Kansilehti</vt:lpstr>
      <vt:lpstr>2.Ympäristöluvan tarpeen lasken</vt:lpstr>
      <vt:lpstr>3.Lietesäiliöt</vt:lpstr>
      <vt:lpstr>4.Vähimmäisetäisyystaul</vt:lpstr>
      <vt:lpstr>5.Peltoalan tarpeen laskenta</vt:lpstr>
      <vt:lpstr>6.Lantavarastojen mitoitus</vt:lpstr>
      <vt:lpstr>Sade- ja pesuvesi aputaulukko</vt:lpstr>
      <vt:lpstr>Eläinyksikkökertoimet asetus </vt:lpstr>
      <vt:lpstr>Taulukot</vt:lpstr>
      <vt:lpstr>'1.Kansilehti'!Tulostusalue</vt:lpstr>
      <vt:lpstr>'6.Lantavarastojen mitoitus'!Tulostusalue</vt:lpstr>
      <vt:lpstr>'6.Lantavarastojen mitoitus'!Tulostusotsikot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Esko Ojalehto</dc:creator>
  <cp:lastModifiedBy>Soppela Kaisa Kemijärvi</cp:lastModifiedBy>
  <cp:lastPrinted>2025-10-20T10:21:37Z</cp:lastPrinted>
  <dcterms:created xsi:type="dcterms:W3CDTF">2015-05-19T08:39:12Z</dcterms:created>
  <dcterms:modified xsi:type="dcterms:W3CDTF">2025-12-01T11:51:37Z</dcterms:modified>
</cp:coreProperties>
</file>